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s_MEF\Sociaux\"/>
    </mc:Choice>
  </mc:AlternateContent>
  <xr:revisionPtr revIDLastSave="0" documentId="13_ncr:1_{D4AE4CA7-4A60-4487-A104-9E2E4095C3B7}" xr6:coauthVersionLast="47" xr6:coauthVersionMax="47" xr10:uidLastSave="{00000000-0000-0000-0000-000000000000}"/>
  <bookViews>
    <workbookView xWindow="-120" yWindow="-120" windowWidth="29040" windowHeight="15840" xr2:uid="{E7E5BBE8-1932-4F83-8FE7-B0D6A8A595C3}"/>
  </bookViews>
  <sheets>
    <sheet name="MAJ site(social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BQ4.1" hidden="1">#REF!</definedName>
    <definedName name="_ct1" localSheetId="0">#N/A</definedName>
    <definedName name="_ct1">#N/A</definedName>
    <definedName name="_Toc205882729">[1]Graph!#REF!</definedName>
    <definedName name="_Toc240454453">[1]Graph!#REF!</definedName>
    <definedName name="_Toc240454459" localSheetId="0">#REF!</definedName>
    <definedName name="_Toc240454459">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>[1]Graph!#REF!</definedName>
    <definedName name="_Toc367377276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>[1]Graph!#REF!</definedName>
    <definedName name="_Toc430076686">[1]Graph!#REF!</definedName>
    <definedName name="_Toc66015669" localSheetId="0">#REF!</definedName>
    <definedName name="_Toc66015669">#REF!</definedName>
    <definedName name="AAA" localSheetId="0">#N/A</definedName>
    <definedName name="AAA">#N/A</definedName>
    <definedName name="aaaa" localSheetId="0">OFFSET(Full_Print,0,0,'MAJ site(social)'!Last_Row)</definedName>
    <definedName name="aaaa">OFFSET(Full_Print,0,0,Last_Row)</definedName>
    <definedName name="Beg_Bal">'[3]Amortissement de prêt'!$C$18:$C$377</definedName>
    <definedName name="cdmt" localSheetId="0">MATCH(0.01,End_Bal,-1)+1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DATE(YEAR([4]!Loan_Start),MONTH([4]!Loan_Start)+Payment_Number,DAY([4]!Loan_Start))</definedName>
    <definedName name="gk">DATE(YEAR([4]!Loan_Start),MONTH([4]!Loan_Start)+Payment_Number,DAY([4]!Loan_Start))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 localSheetId="0">#REF!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 localSheetId="0">IF('MAJ site(social)'!Values_Entered,Header_Row+'MAJ site(social)'!Number_of_Payments,Header_Row)</definedName>
    <definedName name="Last_Row">IF([4]!Values_Entered,Header_Row+[4]!Number_of_Payments,Header_Row)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DATE(YEAR([4]!Loan_Start),MONTH([4]!Loan_Start)+Payment_Number,DAY([4]!Loan_Start))</definedName>
    <definedName name="paiement">DATE(YEAR([4]!Loan_Start),MONTH([4]!Loan_Start)+Payment_Number,DAY([4]!Loan_Start))</definedName>
    <definedName name="Pay_Date">'[3]Amortissement de prêt'!$B$18:$B$377</definedName>
    <definedName name="Pay_Num">'[3]Amortissement de prêt'!$A$18:$A$377</definedName>
    <definedName name="Payment_Date" localSheetId="0">DATE(YEAR([4]!Loan_Start),MONTH([4]!Loan_Start)+Payment_Number,DAY([4]!Loan_Start))</definedName>
    <definedName name="Payment_Date">DATE(YEAR(Loan_Start),MONTH(Loan_Start)+Payment_Number,DAY(Loan_Start))</definedName>
    <definedName name="Princ">'[3]Amortissement de prêt'!$G$18:$G$377</definedName>
    <definedName name="Print_Area_Reset" localSheetId="0">OFFSET(Full_Print,0,0,'MAJ site(social)'!Last_Row)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DATE(YEAR([4]!Loan_Start),MONTH([4]!Loan_Start)+Payment_Number,DAY([4]!Loan_Start))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>#REF!</definedName>
    <definedName name="_xlnm.Print_Area" localSheetId="0">'MAJ site(social)'!$A$1:$J$265</definedName>
    <definedName name="_xlnm.Print_Area">#REF!</definedName>
    <definedName name="لا578" localSheetId="0">#REF!</definedName>
    <definedName name="لا57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B16" i="1"/>
  <c r="B17" i="1"/>
  <c r="C17" i="1"/>
  <c r="D17" i="1"/>
  <c r="E17" i="1"/>
  <c r="F17" i="1"/>
  <c r="G17" i="1"/>
  <c r="H17" i="1"/>
  <c r="I17" i="1"/>
  <c r="J17" i="1"/>
  <c r="B18" i="1"/>
  <c r="C18" i="1"/>
  <c r="D18" i="1"/>
  <c r="E18" i="1"/>
  <c r="F18" i="1"/>
  <c r="G18" i="1"/>
  <c r="H18" i="1"/>
  <c r="I18" i="1"/>
  <c r="J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1" i="1"/>
  <c r="C21" i="1"/>
  <c r="D21" i="1"/>
  <c r="E21" i="1"/>
  <c r="F21" i="1"/>
  <c r="G21" i="1"/>
  <c r="H21" i="1"/>
  <c r="I21" i="1"/>
  <c r="J21" i="1"/>
  <c r="B22" i="1"/>
  <c r="D22" i="1"/>
  <c r="E22" i="1"/>
  <c r="F22" i="1"/>
  <c r="G22" i="1"/>
  <c r="H22" i="1"/>
  <c r="I22" i="1"/>
  <c r="J22" i="1"/>
  <c r="B23" i="1"/>
  <c r="C23" i="1"/>
  <c r="D23" i="1"/>
  <c r="E23" i="1"/>
  <c r="F23" i="1"/>
  <c r="G23" i="1"/>
  <c r="H23" i="1"/>
  <c r="I23" i="1"/>
  <c r="J23" i="1"/>
  <c r="B24" i="1"/>
  <c r="C24" i="1"/>
  <c r="D24" i="1"/>
  <c r="E24" i="1"/>
  <c r="F24" i="1"/>
  <c r="G24" i="1"/>
  <c r="H24" i="1"/>
  <c r="I24" i="1"/>
  <c r="J24" i="1"/>
  <c r="B25" i="1"/>
  <c r="C25" i="1"/>
  <c r="D25" i="1"/>
  <c r="E25" i="1"/>
  <c r="F25" i="1"/>
  <c r="G25" i="1"/>
  <c r="H25" i="1"/>
  <c r="I25" i="1"/>
  <c r="J25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6" i="1"/>
  <c r="C36" i="1"/>
  <c r="D36" i="1"/>
  <c r="E36" i="1"/>
  <c r="E40" i="1" s="1"/>
  <c r="F36" i="1"/>
  <c r="F40" i="1" s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C40" i="1" s="1"/>
  <c r="D39" i="1"/>
  <c r="E39" i="1"/>
  <c r="F39" i="1"/>
  <c r="G39" i="1"/>
  <c r="H39" i="1"/>
  <c r="H40" i="1" s="1"/>
  <c r="I39" i="1"/>
  <c r="J39" i="1"/>
  <c r="J40" i="1" s="1"/>
  <c r="B40" i="1"/>
  <c r="D40" i="1"/>
  <c r="G40" i="1"/>
  <c r="I40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I47" i="1"/>
  <c r="B49" i="1"/>
  <c r="C49" i="1"/>
  <c r="D49" i="1"/>
  <c r="E49" i="1"/>
  <c r="F49" i="1"/>
  <c r="G49" i="1"/>
  <c r="H49" i="1"/>
  <c r="I49" i="1"/>
  <c r="B50" i="1"/>
  <c r="D50" i="1"/>
  <c r="E50" i="1"/>
  <c r="F50" i="1"/>
  <c r="G50" i="1"/>
  <c r="H50" i="1"/>
  <c r="B52" i="1"/>
  <c r="C52" i="1"/>
  <c r="D52" i="1"/>
  <c r="E52" i="1"/>
  <c r="F52" i="1"/>
  <c r="G52" i="1"/>
  <c r="H52" i="1"/>
  <c r="I52" i="1"/>
  <c r="B53" i="1"/>
  <c r="D53" i="1"/>
  <c r="E53" i="1"/>
  <c r="F53" i="1"/>
  <c r="G53" i="1"/>
  <c r="H53" i="1"/>
  <c r="B54" i="1"/>
  <c r="C54" i="1"/>
  <c r="D54" i="1"/>
  <c r="E54" i="1"/>
  <c r="F54" i="1"/>
  <c r="G54" i="1"/>
  <c r="H54" i="1"/>
  <c r="I54" i="1"/>
  <c r="B55" i="1"/>
  <c r="D55" i="1"/>
  <c r="E55" i="1"/>
  <c r="F55" i="1"/>
  <c r="G55" i="1"/>
  <c r="H55" i="1"/>
  <c r="B56" i="1"/>
  <c r="C56" i="1"/>
  <c r="D56" i="1"/>
  <c r="E56" i="1"/>
  <c r="F56" i="1"/>
  <c r="G56" i="1"/>
  <c r="H56" i="1"/>
  <c r="I56" i="1"/>
  <c r="B57" i="1"/>
  <c r="D57" i="1"/>
  <c r="E57" i="1"/>
  <c r="F57" i="1"/>
  <c r="G57" i="1"/>
  <c r="H57" i="1"/>
  <c r="B58" i="1"/>
  <c r="C58" i="1"/>
  <c r="D58" i="1"/>
  <c r="E58" i="1"/>
  <c r="F58" i="1"/>
  <c r="G58" i="1"/>
  <c r="H58" i="1"/>
  <c r="I58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76" i="1"/>
  <c r="C76" i="1"/>
  <c r="D76" i="1"/>
  <c r="E76" i="1"/>
  <c r="F76" i="1"/>
  <c r="G76" i="1"/>
  <c r="B77" i="1"/>
  <c r="D77" i="1"/>
  <c r="E77" i="1"/>
  <c r="F77" i="1"/>
  <c r="G77" i="1"/>
  <c r="B78" i="1"/>
  <c r="B79" i="1"/>
  <c r="D79" i="1"/>
  <c r="E79" i="1"/>
  <c r="F79" i="1"/>
  <c r="G79" i="1"/>
  <c r="B80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E83" i="1"/>
  <c r="F83" i="1"/>
  <c r="G83" i="1"/>
  <c r="G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9" i="1"/>
  <c r="C89" i="1"/>
  <c r="D89" i="1"/>
  <c r="E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4" i="1"/>
  <c r="C94" i="1"/>
  <c r="D94" i="1"/>
  <c r="E94" i="1"/>
  <c r="F94" i="1"/>
  <c r="G94" i="1"/>
  <c r="H94" i="1"/>
  <c r="B95" i="1"/>
  <c r="D95" i="1"/>
  <c r="E95" i="1"/>
  <c r="F95" i="1"/>
  <c r="G95" i="1"/>
  <c r="H95" i="1"/>
  <c r="B96" i="1"/>
  <c r="C96" i="1"/>
  <c r="D96" i="1"/>
  <c r="E96" i="1"/>
  <c r="F96" i="1"/>
  <c r="G96" i="1"/>
  <c r="H96" i="1"/>
  <c r="B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D99" i="1"/>
  <c r="E99" i="1"/>
  <c r="F99" i="1"/>
  <c r="G99" i="1"/>
  <c r="H99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D116" i="1"/>
  <c r="E116" i="1"/>
  <c r="F116" i="1"/>
  <c r="G116" i="1"/>
  <c r="H116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C171" i="1"/>
  <c r="D171" i="1"/>
  <c r="E171" i="1"/>
  <c r="F171" i="1"/>
  <c r="G171" i="1"/>
  <c r="H171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H184" i="1"/>
  <c r="B185" i="1"/>
  <c r="C185" i="1"/>
  <c r="D185" i="1"/>
  <c r="E185" i="1"/>
  <c r="F185" i="1"/>
  <c r="G185" i="1"/>
  <c r="H185" i="1"/>
  <c r="B186" i="1"/>
  <c r="C186" i="1"/>
  <c r="D186" i="1"/>
  <c r="E186" i="1"/>
  <c r="F186" i="1"/>
  <c r="G186" i="1"/>
  <c r="H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C193" i="1"/>
  <c r="D193" i="1"/>
  <c r="E193" i="1"/>
  <c r="F193" i="1"/>
  <c r="G193" i="1"/>
  <c r="H193" i="1"/>
  <c r="B195" i="1"/>
  <c r="C195" i="1"/>
  <c r="D195" i="1"/>
  <c r="E195" i="1"/>
  <c r="F195" i="1"/>
  <c r="G195" i="1"/>
  <c r="H195" i="1"/>
  <c r="B196" i="1"/>
  <c r="C196" i="1"/>
  <c r="D196" i="1"/>
  <c r="E196" i="1"/>
  <c r="F196" i="1"/>
  <c r="G196" i="1"/>
  <c r="H196" i="1"/>
  <c r="B197" i="1"/>
  <c r="C197" i="1"/>
  <c r="D197" i="1"/>
  <c r="E197" i="1"/>
  <c r="F197" i="1"/>
  <c r="G197" i="1"/>
  <c r="H197" i="1"/>
  <c r="C198" i="1"/>
  <c r="D198" i="1"/>
  <c r="E198" i="1"/>
  <c r="F198" i="1"/>
  <c r="G198" i="1"/>
  <c r="H198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5" i="1"/>
  <c r="C205" i="1"/>
  <c r="D205" i="1"/>
  <c r="E205" i="1"/>
  <c r="F205" i="1"/>
  <c r="G205" i="1"/>
  <c r="H205" i="1"/>
  <c r="B206" i="1"/>
  <c r="C206" i="1"/>
  <c r="D206" i="1"/>
  <c r="E206" i="1"/>
  <c r="F206" i="1"/>
  <c r="G206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B216" i="1"/>
  <c r="C216" i="1"/>
  <c r="D216" i="1"/>
  <c r="E216" i="1"/>
  <c r="G216" i="1"/>
  <c r="H216" i="1"/>
  <c r="I216" i="1"/>
  <c r="J216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4" i="1"/>
  <c r="C224" i="1"/>
  <c r="D224" i="1"/>
  <c r="E224" i="1"/>
  <c r="F224" i="1"/>
  <c r="G224" i="1"/>
  <c r="H224" i="1"/>
  <c r="I224" i="1"/>
  <c r="B225" i="1"/>
  <c r="C225" i="1"/>
  <c r="D225" i="1"/>
  <c r="E225" i="1"/>
  <c r="F225" i="1"/>
  <c r="G225" i="1"/>
  <c r="H225" i="1"/>
  <c r="I225" i="1"/>
  <c r="B226" i="1"/>
  <c r="C226" i="1"/>
  <c r="D226" i="1"/>
  <c r="E226" i="1"/>
  <c r="F226" i="1"/>
  <c r="G226" i="1"/>
  <c r="H226" i="1"/>
  <c r="I226" i="1"/>
  <c r="B230" i="1"/>
  <c r="C230" i="1"/>
  <c r="D230" i="1"/>
  <c r="E230" i="1"/>
  <c r="F230" i="1"/>
  <c r="G230" i="1"/>
  <c r="H230" i="1"/>
  <c r="I230" i="1"/>
  <c r="B231" i="1"/>
  <c r="C231" i="1"/>
  <c r="D231" i="1"/>
  <c r="E231" i="1"/>
  <c r="F231" i="1"/>
  <c r="G231" i="1"/>
  <c r="H231" i="1"/>
  <c r="I231" i="1"/>
  <c r="B232" i="1"/>
  <c r="C232" i="1"/>
  <c r="D232" i="1"/>
  <c r="E232" i="1"/>
  <c r="F232" i="1"/>
  <c r="G232" i="1"/>
  <c r="H232" i="1"/>
  <c r="I232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6" i="1"/>
  <c r="C246" i="1"/>
  <c r="D246" i="1"/>
  <c r="E246" i="1"/>
  <c r="F246" i="1"/>
  <c r="G246" i="1"/>
  <c r="H246" i="1"/>
  <c r="I246" i="1"/>
  <c r="J246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B250" i="1"/>
  <c r="C250" i="1"/>
  <c r="D250" i="1"/>
  <c r="E250" i="1"/>
  <c r="F250" i="1"/>
  <c r="G250" i="1"/>
</calcChain>
</file>

<file path=xl/sharedStrings.xml><?xml version="1.0" encoding="utf-8"?>
<sst xmlns="http://schemas.openxmlformats.org/spreadsheetml/2006/main" count="251" uniqueCount="141">
  <si>
    <t xml:space="preserve">    Cette mise à jour se fonde sur l’hypothèse d’un prolongement, à 2008, de la tendance des dépenses de consommation, observée  entre 2001 et 2007.</t>
  </si>
  <si>
    <t xml:space="preserve">(2) Les indicateurs relatifs à l’année 2008 sont obtenus à partir de la mise à jour de la dépense annuelle moyenne par personne, observée en 2007 par l’enquête
 sur le niveau de vie des ménages 2007. </t>
  </si>
  <si>
    <t>(2) ENCDM 1984/85 et  2000/01, ENNVM 1990/91,  1998/99 et 2006/07,   Rapports nationaux sur les OMD, Indicateurs sociaux et RGPH pour 1994,2004 et 2014, santé en chiffres 2015, édition 2016</t>
  </si>
  <si>
    <t>(1) Santé en chiffres 2004-2015 et rapport de performance 2016 du ministère de la Santé, chiffres clés 2019, HCP,  Carte sanitaire situation de l'offre de soins,  octobre 2019 et EPSF 2011</t>
  </si>
  <si>
    <r>
      <t>Source</t>
    </r>
    <r>
      <rPr>
        <sz val="16"/>
        <rFont val="Times New Roman"/>
        <family val="1"/>
      </rPr>
      <t xml:space="preserve"> :  - Haut Commissariat au Plan, Ministère de la Santé et de la protection sociale</t>
    </r>
  </si>
  <si>
    <t>Nombre de villages</t>
  </si>
  <si>
    <t>Nombre d'abonnés (En milliers)</t>
  </si>
  <si>
    <t>Taux d'Electrification Rurale  (En %)</t>
  </si>
  <si>
    <t>Programme d'Electrification Rurale Généralisée</t>
  </si>
  <si>
    <r>
      <t>Part de la population rurale bénéficiant de l'eau potable (PAGER)</t>
    </r>
    <r>
      <rPr>
        <b/>
        <sz val="14"/>
        <rFont val="Times New Roman"/>
        <family val="1"/>
      </rPr>
      <t xml:space="preserve"> </t>
    </r>
  </si>
  <si>
    <t xml:space="preserve"> </t>
  </si>
  <si>
    <t>Rural</t>
  </si>
  <si>
    <t>Urbain</t>
  </si>
  <si>
    <r>
      <t>Ménages disposant de l'électricité</t>
    </r>
    <r>
      <rPr>
        <sz val="20"/>
        <rFont val="Times New Roman"/>
        <family val="1"/>
      </rPr>
      <t xml:space="preserve"> (En %) </t>
    </r>
  </si>
  <si>
    <t>Écart entre les deux déciles</t>
  </si>
  <si>
    <t>10% des ménages les plus aisés</t>
  </si>
  <si>
    <t>10% des ménages les moins aisés</t>
  </si>
  <si>
    <t xml:space="preserve">Déciles de la dépense totale par ménage </t>
  </si>
  <si>
    <t xml:space="preserve">Part de la population située au dessous du seuil de la pauvreté (En%) </t>
  </si>
  <si>
    <t>2014</t>
  </si>
  <si>
    <t>Taux de prévalence contraceptive (En %)</t>
  </si>
  <si>
    <t>Féminin</t>
  </si>
  <si>
    <t>Masculin</t>
  </si>
  <si>
    <t>Espérance de vie à la naissance (En nombre d'années)</t>
  </si>
  <si>
    <t>2017</t>
  </si>
  <si>
    <t>2016</t>
  </si>
  <si>
    <t>2015</t>
  </si>
  <si>
    <t>Évolution des établissements de soins de santé de base (En nombre)</t>
  </si>
  <si>
    <t>Total des journées d'hospitalisation (En milliers)</t>
  </si>
  <si>
    <t>Nombre d'habitants par établissement de soin de santé de base</t>
  </si>
  <si>
    <t>Nombre d'habitants par médecin (public et  privé)</t>
  </si>
  <si>
    <r>
      <t>Source</t>
    </r>
    <r>
      <rPr>
        <sz val="16"/>
        <rFont val="Times New Roman"/>
        <family val="1"/>
      </rPr>
      <t xml:space="preserve"> :  - Haut Commissariat au Plan</t>
    </r>
  </si>
  <si>
    <t>Ayant un diplôme</t>
  </si>
  <si>
    <t>Sans diplôme</t>
  </si>
  <si>
    <r>
      <t xml:space="preserve">Taux de chômage rural selon le diplôme </t>
    </r>
    <r>
      <rPr>
        <sz val="20"/>
        <rFont val="Times New Roman"/>
        <family val="1"/>
      </rPr>
      <t xml:space="preserve"> (En %)</t>
    </r>
  </si>
  <si>
    <t xml:space="preserve">Niveau supérieur </t>
  </si>
  <si>
    <t>Niveau moyen</t>
  </si>
  <si>
    <r>
      <t xml:space="preserve">Taux de chômage urbain selon le diplôme </t>
    </r>
    <r>
      <rPr>
        <sz val="20"/>
        <rFont val="Times New Roman"/>
        <family val="1"/>
      </rPr>
      <t xml:space="preserve"> (En %)</t>
    </r>
  </si>
  <si>
    <t>45 ans et plus</t>
  </si>
  <si>
    <t>35-44 ans</t>
  </si>
  <si>
    <t>25-34 ans</t>
  </si>
  <si>
    <t>15-24 ans</t>
  </si>
  <si>
    <r>
      <t xml:space="preserve">Taux de chômage rural selon l'âge </t>
    </r>
    <r>
      <rPr>
        <sz val="20"/>
        <rFont val="Times New Roman"/>
        <family val="1"/>
      </rPr>
      <t xml:space="preserve"> (En %)</t>
    </r>
  </si>
  <si>
    <r>
      <t xml:space="preserve">Taux de chômage urbain selon l'âge </t>
    </r>
    <r>
      <rPr>
        <sz val="20"/>
        <rFont val="Times New Roman"/>
        <family val="1"/>
      </rPr>
      <t xml:space="preserve"> (En %)</t>
    </r>
  </si>
  <si>
    <t>National</t>
  </si>
  <si>
    <r>
      <t xml:space="preserve">Taux de chômage selon le sexe </t>
    </r>
    <r>
      <rPr>
        <sz val="20"/>
        <rFont val="Times New Roman"/>
        <family val="1"/>
      </rPr>
      <t>(En %)</t>
    </r>
  </si>
  <si>
    <t xml:space="preserve">Urbain  </t>
  </si>
  <si>
    <r>
      <t xml:space="preserve">Taux de féminité de la population active en chômage </t>
    </r>
    <r>
      <rPr>
        <sz val="20"/>
        <rFont val="Times New Roman"/>
        <family val="1"/>
      </rPr>
      <t>(En %)</t>
    </r>
  </si>
  <si>
    <r>
      <t xml:space="preserve">Population active en chômage  </t>
    </r>
    <r>
      <rPr>
        <sz val="20"/>
        <rFont val="Times New Roman"/>
        <family val="1"/>
      </rPr>
      <t xml:space="preserve">(En milliers) </t>
    </r>
  </si>
  <si>
    <t>Services</t>
  </si>
  <si>
    <t>Bâtiments et travaux publics</t>
  </si>
  <si>
    <t>Industrie</t>
  </si>
  <si>
    <t>Agriculture, forêt et pêche</t>
  </si>
  <si>
    <r>
      <t xml:space="preserve"> Structure de l'emploi national selon les branches d'activité</t>
    </r>
    <r>
      <rPr>
        <sz val="20"/>
        <rFont val="Times New Roman"/>
        <family val="1"/>
      </rPr>
      <t xml:space="preserve"> (En %) </t>
    </r>
  </si>
  <si>
    <t>45 - 59 ans</t>
  </si>
  <si>
    <t>25 - 44 ans</t>
  </si>
  <si>
    <t>15 - 24 ans</t>
  </si>
  <si>
    <r>
      <t>Structure de la population active occupée agée de 15 ans et plus selon les groupes d'âges</t>
    </r>
    <r>
      <rPr>
        <sz val="20"/>
        <rFont val="Times New Roman"/>
        <family val="1"/>
      </rPr>
      <t xml:space="preserve"> (En %)</t>
    </r>
  </si>
  <si>
    <r>
      <t xml:space="preserve">Population active occupée </t>
    </r>
    <r>
      <rPr>
        <sz val="20"/>
        <rFont val="Times New Roman"/>
        <family val="1"/>
      </rPr>
      <t>(En milliers)</t>
    </r>
  </si>
  <si>
    <t>2012-2017</t>
  </si>
  <si>
    <t>Moyenne</t>
  </si>
  <si>
    <t>(3) Il s'agit des dépenses du Ministère de l'Education Nationale du préscolaire er des Sports, réalisations</t>
  </si>
  <si>
    <t xml:space="preserve">Enquête démographique 2010         Enquête nationale sur l'analphabétime 2012 MEN     </t>
  </si>
  <si>
    <t xml:space="preserve">(2) Source : RGPH pour 1982, 1994, 2004 et 2014 ENNVM 1998/1999    Rapport National 2009 et 2012 sur les OMD (HCP), La femme marociaine en chiffres 2014, 2018 et 2019     </t>
  </si>
  <si>
    <t>(1) Public et Privé, non compris la formation par apprentissage</t>
  </si>
  <si>
    <t>- Haut Commissariat au Plan</t>
  </si>
  <si>
    <r>
      <t>Source</t>
    </r>
    <r>
      <rPr>
        <sz val="16"/>
        <rFont val="Times New Roman"/>
        <family val="1"/>
      </rPr>
      <t xml:space="preserve"> : - Ministère de l'Economie et des Finances </t>
    </r>
  </si>
  <si>
    <r>
      <t xml:space="preserve">Taux d'activité </t>
    </r>
    <r>
      <rPr>
        <sz val="20"/>
        <rFont val="Times New Roman"/>
        <family val="1"/>
      </rPr>
      <t>(En %)</t>
    </r>
  </si>
  <si>
    <r>
      <t xml:space="preserve">Structure de la population active agée de 15 ans et plus selon les groupes d'âges </t>
    </r>
    <r>
      <rPr>
        <sz val="20"/>
        <rFont val="Times New Roman"/>
        <family val="1"/>
      </rPr>
      <t>(En %)</t>
    </r>
  </si>
  <si>
    <t>Population active 15 ans et plus (En milliers)</t>
  </si>
  <si>
    <t>Part dans le budget général de l'Etat (En %)</t>
  </si>
  <si>
    <r>
      <t>Budget global du MEN</t>
    </r>
    <r>
      <rPr>
        <sz val="20"/>
        <rFont val="Times New Roman"/>
        <family val="1"/>
      </rPr>
      <t xml:space="preserve"> (En millions dh)(3)</t>
    </r>
  </si>
  <si>
    <r>
      <t>Budget d'investissement du MEN</t>
    </r>
    <r>
      <rPr>
        <sz val="20"/>
        <rFont val="Times New Roman"/>
        <family val="1"/>
      </rPr>
      <t xml:space="preserve"> (En millions dh) (3)</t>
    </r>
  </si>
  <si>
    <r>
      <t xml:space="preserve">Budget de fonctionnement du MEN  </t>
    </r>
    <r>
      <rPr>
        <sz val="20"/>
        <rFont val="Times New Roman"/>
        <family val="1"/>
      </rPr>
      <t>(En millions dh) (3)</t>
    </r>
  </si>
  <si>
    <t>2021</t>
  </si>
  <si>
    <t>2018</t>
  </si>
  <si>
    <r>
      <t xml:space="preserve">Taux d'analphabétisme </t>
    </r>
    <r>
      <rPr>
        <sz val="20"/>
        <rFont val="Times New Roman"/>
        <family val="1"/>
      </rPr>
      <t>des 10 ans et plus (2)</t>
    </r>
  </si>
  <si>
    <t xml:space="preserve">Technicien (%) </t>
  </si>
  <si>
    <r>
      <t>Effectif en formation professionnelle</t>
    </r>
    <r>
      <rPr>
        <sz val="20"/>
        <rFont val="Times New Roman"/>
        <family val="1"/>
      </rPr>
      <t>(1)</t>
    </r>
  </si>
  <si>
    <t>-</t>
  </si>
  <si>
    <t>Cadre d'appui administratif pédagogique et social</t>
  </si>
  <si>
    <t>Directeurs pédagogiques</t>
  </si>
  <si>
    <t>Agrégés</t>
  </si>
  <si>
    <t>Cadres  d’orientation et de planification de l’éducation</t>
  </si>
  <si>
    <t xml:space="preserve"> Inspecteurs pédagogiques</t>
  </si>
  <si>
    <t>Professeurs du secondaire qualifiant</t>
  </si>
  <si>
    <t>Professeurs du secondaire collégial</t>
  </si>
  <si>
    <t>Professeurs du primaire</t>
  </si>
  <si>
    <t>Effectif en formation pédagogique</t>
  </si>
  <si>
    <t>22/23</t>
  </si>
  <si>
    <t>21/22</t>
  </si>
  <si>
    <t>20/21</t>
  </si>
  <si>
    <t>19/20</t>
  </si>
  <si>
    <t>18/19</t>
  </si>
  <si>
    <t>17/18</t>
  </si>
  <si>
    <t>01/02</t>
  </si>
  <si>
    <t>(4) non compris la formation des cadres et la formation professionnelle post-bac.</t>
  </si>
  <si>
    <t>(3) Pourcentage de la population d'un âge spécifique scolarisée, quelque soit le niveau d'éducation.</t>
  </si>
  <si>
    <t>(2) Les ménages nomades ne sont pas inclus</t>
  </si>
  <si>
    <t>(1) Rétroprojections du CERED 2008 et 2017 et RGPH 2014</t>
  </si>
  <si>
    <t xml:space="preserve">                 - Haut Commissariat au Plan                      -Ministère de la Santé et de la Protection Sociale</t>
  </si>
  <si>
    <t>- Ministère de l'Enseignement Supérieur, de la Recherche Scientifique et de l'Innovation</t>
  </si>
  <si>
    <r>
      <t>Source</t>
    </r>
    <r>
      <rPr>
        <sz val="16"/>
        <rFont val="Times New Roman"/>
        <family val="1"/>
      </rPr>
      <t xml:space="preserve"> :  - Ministère de l'Education Nationale du préscolaire er des Sports</t>
    </r>
  </si>
  <si>
    <t>Enseignement supérieur universitaire (personnel permanent)</t>
  </si>
  <si>
    <t>Enseignement secondaire qualifiant</t>
  </si>
  <si>
    <t>Enseignement secondaire collégial</t>
  </si>
  <si>
    <t>Enseignement primaire</t>
  </si>
  <si>
    <t>Effectif du personnel enseignant dans le secteur public</t>
  </si>
  <si>
    <t>Enseignement supérieur (Public et privé) (4)</t>
  </si>
  <si>
    <t xml:space="preserve">Dont public (En %) </t>
  </si>
  <si>
    <t>Effectif des élèves et des étudiants</t>
  </si>
  <si>
    <t>Dont préscolaire moderne (En %)</t>
  </si>
  <si>
    <r>
      <t>Effectif des préscolarisés</t>
    </r>
    <r>
      <rPr>
        <sz val="20"/>
        <rFont val="Times New Roman"/>
        <family val="1"/>
      </rPr>
      <t xml:space="preserve"> </t>
    </r>
  </si>
  <si>
    <t xml:space="preserve">Filles </t>
  </si>
  <si>
    <t>Taux spécifique de scolarisation au primaire (de 6 à 11 ans) 
(en %) (3)</t>
  </si>
  <si>
    <r>
      <t xml:space="preserve">Taux brut d'accroissement démographique </t>
    </r>
    <r>
      <rPr>
        <sz val="20"/>
        <rFont val="Times New Roman"/>
        <family val="1"/>
      </rPr>
      <t>(pour mille)</t>
    </r>
  </si>
  <si>
    <r>
      <t xml:space="preserve">Taux brut de mortalité </t>
    </r>
    <r>
      <rPr>
        <sz val="20"/>
        <rFont val="Times New Roman"/>
        <family val="1"/>
      </rPr>
      <t>(pour mille)</t>
    </r>
  </si>
  <si>
    <r>
      <t xml:space="preserve">Taux brut de natalité </t>
    </r>
    <r>
      <rPr>
        <sz val="20"/>
        <rFont val="Times New Roman"/>
        <family val="1"/>
      </rPr>
      <t xml:space="preserve">(pour mille) </t>
    </r>
  </si>
  <si>
    <t>23/24</t>
  </si>
  <si>
    <t xml:space="preserve">Indice synthétique de fécondité </t>
  </si>
  <si>
    <t xml:space="preserve">Taille moyenne des ménages </t>
  </si>
  <si>
    <t>Urbain (En %)</t>
  </si>
  <si>
    <r>
      <t>Effectif des ménages</t>
    </r>
    <r>
      <rPr>
        <sz val="20"/>
        <rFont val="Times New Roman"/>
        <family val="1"/>
      </rPr>
      <t xml:space="preserve"> (2)</t>
    </r>
  </si>
  <si>
    <t>60 ans et plus</t>
  </si>
  <si>
    <t>25 - 59 ans</t>
  </si>
  <si>
    <t>0 - 14 ans</t>
  </si>
  <si>
    <t>Structure selon les grands groupes d'âges (En %)</t>
  </si>
  <si>
    <t>Taux de féminité (en %)</t>
  </si>
  <si>
    <t>Taux d'urbanisation (en %) (1)</t>
  </si>
  <si>
    <r>
      <t xml:space="preserve">Population </t>
    </r>
    <r>
      <rPr>
        <sz val="20"/>
        <rFont val="Times New Roman"/>
        <family val="1"/>
      </rPr>
      <t>(En milliers) (1)</t>
    </r>
  </si>
  <si>
    <t>2019</t>
  </si>
  <si>
    <t>Indicateurs sociaux</t>
  </si>
  <si>
    <t>1- Démographie</t>
  </si>
  <si>
    <t>2- Education et formation</t>
  </si>
  <si>
    <t>Indicateurs sociaux (suite 1)</t>
  </si>
  <si>
    <t>3-Emploi et salaires</t>
  </si>
  <si>
    <r>
      <t>3.1- Activité, emploi et chômage</t>
    </r>
    <r>
      <rPr>
        <sz val="20"/>
        <rFont val="Times New Roman"/>
        <family val="1"/>
      </rPr>
      <t xml:space="preserve"> (15 ans et plus)</t>
    </r>
  </si>
  <si>
    <t>Indicateurs sociaux (suite 2)</t>
  </si>
  <si>
    <t>Indicateurs sociaux (suite 3)</t>
  </si>
  <si>
    <r>
      <t>4- Santé</t>
    </r>
    <r>
      <rPr>
        <b/>
        <sz val="14"/>
        <rFont val="Times New Roman"/>
        <family val="1"/>
      </rPr>
      <t xml:space="preserve"> (1)</t>
    </r>
  </si>
  <si>
    <r>
      <t xml:space="preserve">5- Niveau de vie et Equipements de base </t>
    </r>
    <r>
      <rPr>
        <b/>
        <sz val="14"/>
        <rFont val="Times New Roman"/>
        <family val="1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</si>
</sst>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\-yy;@"/>
    <numFmt numFmtId="165" formatCode="#,##0.0"/>
    <numFmt numFmtId="166" formatCode="0.0"/>
  </numFmts>
  <fonts count="21" x14ac:knownFonts="1">
    <font>
      <sz val="10"/>
      <name val="Arial"/>
      <charset val="178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20"/>
      <color indexed="18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i/>
      <sz val="12"/>
      <color indexed="18"/>
      <name val="Times New Roman"/>
      <family val="1"/>
    </font>
    <font>
      <i/>
      <sz val="20"/>
      <name val="Times New Roman"/>
      <family val="1"/>
    </font>
    <font>
      <sz val="10"/>
      <name val="Times New Roman"/>
      <family val="1"/>
    </font>
    <font>
      <b/>
      <i/>
      <sz val="24"/>
      <color indexed="12"/>
      <name val="Times New Roman"/>
      <family val="1"/>
    </font>
    <font>
      <i/>
      <sz val="17"/>
      <name val="Times New Roman"/>
      <family val="1"/>
    </font>
    <font>
      <i/>
      <sz val="2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10"/>
      <color indexed="18"/>
      <name val="Times New Roman"/>
      <family val="1"/>
    </font>
    <font>
      <b/>
      <i/>
      <u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indexed="18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</borders>
  <cellStyleXfs count="4"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4" fillId="0" borderId="0"/>
    <xf numFmtId="164" fontId="4" fillId="0" borderId="0"/>
  </cellStyleXfs>
  <cellXfs count="165">
    <xf numFmtId="0" fontId="0" fillId="0" borderId="0" xfId="0" applyNumberFormat="1"/>
    <xf numFmtId="164" fontId="2" fillId="0" borderId="0" xfId="1" applyFont="1" applyFill="1"/>
    <xf numFmtId="165" fontId="3" fillId="0" borderId="0" xfId="1" applyNumberFormat="1" applyFont="1" applyFill="1" applyBorder="1" applyAlignment="1">
      <alignment horizontal="center" vertical="center"/>
    </xf>
    <xf numFmtId="164" fontId="2" fillId="0" borderId="0" xfId="1" applyFont="1" applyFill="1" applyBorder="1"/>
    <xf numFmtId="164" fontId="4" fillId="0" borderId="0" xfId="2"/>
    <xf numFmtId="164" fontId="5" fillId="0" borderId="0" xfId="1" applyFont="1" applyFill="1"/>
    <xf numFmtId="164" fontId="3" fillId="0" borderId="0" xfId="1" applyFont="1" applyFill="1"/>
    <xf numFmtId="164" fontId="5" fillId="0" borderId="0" xfId="3" quotePrefix="1" applyFont="1" applyAlignment="1">
      <alignment horizontal="left" indent="1"/>
    </xf>
    <xf numFmtId="164" fontId="2" fillId="0" borderId="0" xfId="1" applyNumberFormat="1" applyFont="1" applyFill="1"/>
    <xf numFmtId="164" fontId="4" fillId="0" borderId="0" xfId="2" applyAlignment="1">
      <alignment horizontal="center"/>
    </xf>
    <xf numFmtId="164" fontId="5" fillId="0" borderId="0" xfId="3" applyFont="1" applyAlignment="1">
      <alignment horizontal="left" indent="1"/>
    </xf>
    <xf numFmtId="166" fontId="5" fillId="0" borderId="0" xfId="2" quotePrefix="1" applyNumberFormat="1" applyFont="1" applyAlignment="1">
      <alignment horizontal="center"/>
    </xf>
    <xf numFmtId="164" fontId="5" fillId="0" borderId="0" xfId="1" applyNumberFormat="1" applyFont="1" applyFill="1"/>
    <xf numFmtId="164" fontId="6" fillId="0" borderId="1" xfId="1" quotePrefix="1" applyNumberFormat="1" applyFont="1" applyFill="1" applyBorder="1" applyAlignment="1">
      <alignment horizontal="left"/>
    </xf>
    <xf numFmtId="166" fontId="5" fillId="0" borderId="0" xfId="2" applyNumberFormat="1" applyFont="1" applyAlignment="1">
      <alignment horizontal="center"/>
    </xf>
    <xf numFmtId="164" fontId="5" fillId="0" borderId="0" xfId="1" applyNumberFormat="1" applyFont="1" applyFill="1" applyBorder="1"/>
    <xf numFmtId="164" fontId="3" fillId="0" borderId="0" xfId="1" applyNumberFormat="1" applyFont="1" applyFill="1"/>
    <xf numFmtId="164" fontId="3" fillId="0" borderId="0" xfId="3" applyFont="1"/>
    <xf numFmtId="166" fontId="3" fillId="0" borderId="0" xfId="3" quotePrefix="1" applyNumberFormat="1" applyFont="1" applyAlignment="1">
      <alignment horizontal="center"/>
    </xf>
    <xf numFmtId="164" fontId="3" fillId="0" borderId="0" xfId="3" applyFont="1" applyAlignment="1">
      <alignment horizontal="center"/>
    </xf>
    <xf numFmtId="164" fontId="3" fillId="0" borderId="0" xfId="3" applyFont="1" applyAlignment="1">
      <alignment horizontal="left" indent="8"/>
    </xf>
    <xf numFmtId="3" fontId="3" fillId="0" borderId="0" xfId="3" applyNumberFormat="1" applyFont="1" applyAlignment="1">
      <alignment horizontal="center"/>
    </xf>
    <xf numFmtId="1" fontId="3" fillId="0" borderId="0" xfId="3" applyNumberFormat="1" applyFont="1" applyAlignment="1">
      <alignment horizontal="center"/>
    </xf>
    <xf numFmtId="164" fontId="3" fillId="0" borderId="0" xfId="3" applyFont="1" applyAlignment="1">
      <alignment horizontal="left" indent="5"/>
    </xf>
    <xf numFmtId="166" fontId="3" fillId="0" borderId="0" xfId="3" applyNumberFormat="1" applyFont="1" applyAlignment="1">
      <alignment horizontal="center"/>
    </xf>
    <xf numFmtId="164" fontId="3" fillId="0" borderId="0" xfId="1" applyFont="1" applyFill="1" applyBorder="1"/>
    <xf numFmtId="164" fontId="7" fillId="0" borderId="0" xfId="3" applyFont="1" applyAlignment="1">
      <alignment horizontal="left" indent="3"/>
    </xf>
    <xf numFmtId="0" fontId="9" fillId="2" borderId="2" xfId="1" quotePrefix="1" applyNumberFormat="1" applyFont="1" applyFill="1" applyBorder="1" applyAlignment="1">
      <alignment horizontal="center"/>
    </xf>
    <xf numFmtId="0" fontId="9" fillId="2" borderId="3" xfId="1" quotePrefix="1" applyNumberFormat="1" applyFont="1" applyFill="1" applyBorder="1" applyAlignment="1">
      <alignment horizontal="center"/>
    </xf>
    <xf numFmtId="0" fontId="9" fillId="2" borderId="4" xfId="1" quotePrefix="1" applyNumberFormat="1" applyFont="1" applyFill="1" applyBorder="1" applyAlignment="1">
      <alignment horizontal="center"/>
    </xf>
    <xf numFmtId="1" fontId="9" fillId="2" borderId="3" xfId="1" applyNumberFormat="1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164" fontId="11" fillId="2" borderId="3" xfId="1" applyNumberFormat="1" applyFont="1" applyFill="1" applyBorder="1" applyAlignment="1">
      <alignment horizontal="left"/>
    </xf>
    <xf numFmtId="164" fontId="12" fillId="0" borderId="0" xfId="1" applyFont="1" applyFill="1"/>
    <xf numFmtId="164" fontId="13" fillId="0" borderId="0" xfId="3" applyFont="1" applyAlignment="1">
      <alignment horizontal="left" indent="8"/>
    </xf>
    <xf numFmtId="166" fontId="3" fillId="0" borderId="5" xfId="3" applyNumberFormat="1" applyFont="1" applyBorder="1" applyAlignment="1">
      <alignment horizontal="center"/>
    </xf>
    <xf numFmtId="164" fontId="7" fillId="0" borderId="0" xfId="3" quotePrefix="1" applyFont="1" applyAlignment="1">
      <alignment horizontal="left" indent="2"/>
    </xf>
    <xf numFmtId="1" fontId="9" fillId="2" borderId="6" xfId="1" applyNumberFormat="1" applyFont="1" applyFill="1" applyBorder="1" applyAlignment="1">
      <alignment horizontal="center"/>
    </xf>
    <xf numFmtId="164" fontId="10" fillId="2" borderId="6" xfId="1" applyNumberFormat="1" applyFont="1" applyFill="1" applyBorder="1" applyAlignment="1">
      <alignment horizontal="center"/>
    </xf>
    <xf numFmtId="164" fontId="11" fillId="2" borderId="6" xfId="1" applyNumberFormat="1" applyFont="1" applyFill="1" applyBorder="1" applyAlignment="1">
      <alignment horizontal="left"/>
    </xf>
    <xf numFmtId="165" fontId="3" fillId="0" borderId="6" xfId="1" applyNumberFormat="1" applyFont="1" applyFill="1" applyBorder="1" applyAlignment="1">
      <alignment horizontal="center" vertical="center"/>
    </xf>
    <xf numFmtId="1" fontId="14" fillId="0" borderId="6" xfId="1" applyNumberFormat="1" applyFont="1" applyFill="1" applyBorder="1"/>
    <xf numFmtId="1" fontId="10" fillId="0" borderId="6" xfId="1" applyNumberFormat="1" applyFont="1" applyFill="1" applyBorder="1" applyAlignment="1">
      <alignment horizontal="center"/>
    </xf>
    <xf numFmtId="1" fontId="11" fillId="0" borderId="6" xfId="1" applyNumberFormat="1" applyFont="1" applyFill="1" applyBorder="1" applyAlignment="1">
      <alignment horizontal="center"/>
    </xf>
    <xf numFmtId="164" fontId="10" fillId="0" borderId="6" xfId="1" applyNumberFormat="1" applyFont="1" applyFill="1" applyBorder="1" applyAlignment="1">
      <alignment horizontal="center"/>
    </xf>
    <xf numFmtId="164" fontId="15" fillId="0" borderId="6" xfId="1" applyNumberFormat="1" applyFont="1" applyFill="1" applyBorder="1" applyAlignment="1">
      <alignment horizontal="left"/>
    </xf>
    <xf numFmtId="166" fontId="3" fillId="0" borderId="5" xfId="3" quotePrefix="1" applyNumberFormat="1" applyFont="1" applyBorder="1" applyAlignment="1">
      <alignment horizontal="center"/>
    </xf>
    <xf numFmtId="164" fontId="3" fillId="0" borderId="5" xfId="1" applyFont="1" applyFill="1" applyBorder="1"/>
    <xf numFmtId="1" fontId="3" fillId="0" borderId="0" xfId="1" applyNumberFormat="1" applyFont="1" applyFill="1"/>
    <xf numFmtId="164" fontId="7" fillId="0" borderId="0" xfId="3" applyFont="1" applyAlignment="1">
      <alignment horizontal="left" indent="4"/>
    </xf>
    <xf numFmtId="0" fontId="9" fillId="2" borderId="3" xfId="1" applyNumberFormat="1" applyFont="1" applyFill="1" applyBorder="1" applyAlignment="1">
      <alignment horizontal="center"/>
    </xf>
    <xf numFmtId="164" fontId="7" fillId="0" borderId="0" xfId="3" applyFont="1" applyAlignment="1">
      <alignment horizontal="left" vertical="center" indent="4"/>
    </xf>
    <xf numFmtId="164" fontId="7" fillId="0" borderId="0" xfId="3" quotePrefix="1" applyFont="1" applyAlignment="1">
      <alignment horizontal="center"/>
    </xf>
    <xf numFmtId="164" fontId="7" fillId="0" borderId="0" xfId="3" applyFont="1" applyAlignment="1">
      <alignment horizontal="left"/>
    </xf>
    <xf numFmtId="0" fontId="9" fillId="2" borderId="6" xfId="1" applyNumberFormat="1" applyFont="1" applyFill="1" applyBorder="1" applyAlignment="1">
      <alignment horizontal="center"/>
    </xf>
    <xf numFmtId="164" fontId="14" fillId="0" borderId="6" xfId="1" applyNumberFormat="1" applyFont="1" applyFill="1" applyBorder="1"/>
    <xf numFmtId="164" fontId="11" fillId="0" borderId="6" xfId="1" applyNumberFormat="1" applyFont="1" applyFill="1" applyBorder="1" applyAlignment="1">
      <alignment horizontal="center"/>
    </xf>
    <xf numFmtId="164" fontId="2" fillId="0" borderId="6" xfId="1" applyNumberFormat="1" applyFont="1" applyFill="1" applyBorder="1"/>
    <xf numFmtId="166" fontId="3" fillId="0" borderId="0" xfId="2" applyNumberFormat="1" applyFont="1" applyAlignment="1">
      <alignment horizontal="center"/>
    </xf>
    <xf numFmtId="164" fontId="3" fillId="0" borderId="0" xfId="2" applyFont="1" applyAlignment="1">
      <alignment horizontal="left" indent="8"/>
    </xf>
    <xf numFmtId="164" fontId="7" fillId="0" borderId="0" xfId="1" applyFont="1" applyFill="1"/>
    <xf numFmtId="166" fontId="7" fillId="0" borderId="0" xfId="2" applyNumberFormat="1" applyFont="1" applyAlignment="1">
      <alignment horizontal="center"/>
    </xf>
    <xf numFmtId="164" fontId="7" fillId="0" borderId="0" xfId="2" quotePrefix="1" applyFont="1" applyAlignment="1">
      <alignment horizontal="left" vertical="center" wrapText="1" indent="4"/>
    </xf>
    <xf numFmtId="164" fontId="2" fillId="0" borderId="6" xfId="1" applyFont="1" applyFill="1" applyBorder="1"/>
    <xf numFmtId="166" fontId="3" fillId="0" borderId="5" xfId="2" applyNumberFormat="1" applyFont="1" applyBorder="1" applyAlignment="1">
      <alignment horizontal="center"/>
    </xf>
    <xf numFmtId="166" fontId="7" fillId="0" borderId="5" xfId="2" applyNumberFormat="1" applyFont="1" applyBorder="1" applyAlignment="1">
      <alignment horizontal="center"/>
    </xf>
    <xf numFmtId="164" fontId="7" fillId="0" borderId="0" xfId="2" applyFont="1" applyAlignment="1">
      <alignment horizontal="left" indent="4"/>
    </xf>
    <xf numFmtId="1" fontId="9" fillId="2" borderId="4" xfId="1" quotePrefix="1" applyNumberFormat="1" applyFont="1" applyFill="1" applyBorder="1" applyAlignment="1">
      <alignment horizontal="center"/>
    </xf>
    <xf numFmtId="164" fontId="3" fillId="0" borderId="7" xfId="1" applyFont="1" applyFill="1" applyBorder="1"/>
    <xf numFmtId="164" fontId="3" fillId="0" borderId="6" xfId="1" applyFont="1" applyFill="1" applyBorder="1"/>
    <xf numFmtId="164" fontId="3" fillId="0" borderId="8" xfId="1" applyFont="1" applyFill="1" applyBorder="1"/>
    <xf numFmtId="1" fontId="3" fillId="0" borderId="6" xfId="2" applyNumberFormat="1" applyFont="1" applyBorder="1" applyAlignment="1">
      <alignment horizontal="center"/>
    </xf>
    <xf numFmtId="1" fontId="3" fillId="0" borderId="0" xfId="2" applyNumberFormat="1" applyFont="1" applyAlignment="1">
      <alignment horizontal="center"/>
    </xf>
    <xf numFmtId="164" fontId="3" fillId="0" borderId="0" xfId="2" quotePrefix="1" applyFont="1" applyAlignment="1">
      <alignment horizontal="left" vertical="center" indent="4"/>
    </xf>
    <xf numFmtId="1" fontId="3" fillId="0" borderId="5" xfId="2" applyNumberFormat="1" applyFont="1" applyBorder="1" applyAlignment="1">
      <alignment horizontal="center"/>
    </xf>
    <xf numFmtId="164" fontId="3" fillId="0" borderId="0" xfId="2" applyFont="1" applyAlignment="1">
      <alignment horizontal="left" indent="4"/>
    </xf>
    <xf numFmtId="164" fontId="3" fillId="0" borderId="0" xfId="2" applyFont="1" applyAlignment="1">
      <alignment horizontal="left" vertical="center" wrapText="1" indent="4"/>
    </xf>
    <xf numFmtId="164" fontId="14" fillId="0" borderId="0" xfId="2" applyFont="1"/>
    <xf numFmtId="164" fontId="5" fillId="0" borderId="0" xfId="2" applyFont="1"/>
    <xf numFmtId="166" fontId="3" fillId="0" borderId="0" xfId="2" quotePrefix="1" applyNumberFormat="1" applyFont="1" applyAlignment="1">
      <alignment horizontal="center"/>
    </xf>
    <xf numFmtId="164" fontId="6" fillId="0" borderId="0" xfId="1" quotePrefix="1" applyNumberFormat="1" applyFont="1" applyFill="1" applyBorder="1" applyAlignment="1">
      <alignment horizontal="left"/>
    </xf>
    <xf numFmtId="164" fontId="16" fillId="0" borderId="9" xfId="2" applyFont="1" applyBorder="1" applyAlignment="1">
      <alignment horizontal="left" indent="5"/>
    </xf>
    <xf numFmtId="164" fontId="3" fillId="0" borderId="0" xfId="2" applyFont="1" applyAlignment="1">
      <alignment horizontal="left" indent="5"/>
    </xf>
    <xf numFmtId="164" fontId="7" fillId="0" borderId="0" xfId="2" quotePrefix="1" applyFont="1" applyAlignment="1">
      <alignment horizontal="left" indent="3"/>
    </xf>
    <xf numFmtId="164" fontId="3" fillId="0" borderId="0" xfId="2" quotePrefix="1" applyFont="1" applyAlignment="1">
      <alignment horizontal="left" indent="5"/>
    </xf>
    <xf numFmtId="164" fontId="7" fillId="0" borderId="0" xfId="2" quotePrefix="1" applyFont="1" applyAlignment="1">
      <alignment horizontal="left" indent="2"/>
    </xf>
    <xf numFmtId="164" fontId="13" fillId="0" borderId="0" xfId="2" applyFont="1" applyAlignment="1">
      <alignment horizontal="left" indent="5"/>
    </xf>
    <xf numFmtId="164" fontId="3" fillId="0" borderId="0" xfId="2" applyFont="1" applyAlignment="1">
      <alignment horizontal="left" indent="3"/>
    </xf>
    <xf numFmtId="164" fontId="3" fillId="0" borderId="0" xfId="2" applyFont="1" applyAlignment="1">
      <alignment horizontal="center"/>
    </xf>
    <xf numFmtId="164" fontId="7" fillId="0" borderId="0" xfId="2" quotePrefix="1" applyFont="1" applyAlignment="1">
      <alignment horizontal="left" vertical="center" indent="2" shrinkToFit="1"/>
    </xf>
    <xf numFmtId="3" fontId="7" fillId="0" borderId="0" xfId="2" applyNumberFormat="1" applyFont="1" applyAlignment="1">
      <alignment horizontal="center"/>
    </xf>
    <xf numFmtId="1" fontId="7" fillId="0" borderId="0" xfId="2" applyNumberFormat="1" applyFont="1" applyAlignment="1">
      <alignment horizontal="center"/>
    </xf>
    <xf numFmtId="164" fontId="7" fillId="0" borderId="0" xfId="2" quotePrefix="1" applyFont="1" applyAlignment="1">
      <alignment horizontal="left" vertical="center" wrapText="1" indent="2"/>
    </xf>
    <xf numFmtId="164" fontId="3" fillId="0" borderId="0" xfId="2" applyFont="1"/>
    <xf numFmtId="164" fontId="7" fillId="3" borderId="0" xfId="2" quotePrefix="1" applyFont="1" applyFill="1" applyAlignment="1">
      <alignment horizontal="left" vertical="center" indent="2"/>
    </xf>
    <xf numFmtId="164" fontId="3" fillId="0" borderId="0" xfId="2" applyFont="1" applyAlignment="1">
      <alignment horizontal="left" indent="6"/>
    </xf>
    <xf numFmtId="164" fontId="7" fillId="0" borderId="0" xfId="2" applyFont="1" applyAlignment="1">
      <alignment horizontal="left" indent="5"/>
    </xf>
    <xf numFmtId="164" fontId="7" fillId="0" borderId="0" xfId="2" quotePrefix="1" applyFont="1" applyAlignment="1">
      <alignment horizontal="left" vertical="center" indent="3"/>
    </xf>
    <xf numFmtId="3" fontId="3" fillId="0" borderId="0" xfId="2" applyNumberFormat="1" applyFont="1" applyAlignment="1">
      <alignment horizontal="center"/>
    </xf>
    <xf numFmtId="164" fontId="7" fillId="3" borderId="0" xfId="2" quotePrefix="1" applyFont="1" applyFill="1" applyAlignment="1">
      <alignment horizontal="left" indent="3"/>
    </xf>
    <xf numFmtId="164" fontId="7" fillId="0" borderId="0" xfId="2" applyFont="1" applyAlignment="1">
      <alignment horizontal="center"/>
    </xf>
    <xf numFmtId="164" fontId="7" fillId="0" borderId="0" xfId="2" applyFont="1" applyAlignment="1">
      <alignment horizontal="left" indent="1"/>
    </xf>
    <xf numFmtId="0" fontId="9" fillId="2" borderId="6" xfId="1" quotePrefix="1" applyNumberFormat="1" applyFont="1" applyFill="1" applyBorder="1" applyAlignment="1">
      <alignment horizontal="center"/>
    </xf>
    <xf numFmtId="164" fontId="9" fillId="2" borderId="6" xfId="1" quotePrefix="1" applyNumberFormat="1" applyFont="1" applyFill="1" applyBorder="1" applyAlignment="1">
      <alignment horizontal="center" vertical="center"/>
    </xf>
    <xf numFmtId="164" fontId="17" fillId="2" borderId="10" xfId="1" applyNumberFormat="1" applyFont="1" applyFill="1" applyBorder="1" applyAlignment="1">
      <alignment horizontal="center"/>
    </xf>
    <xf numFmtId="164" fontId="17" fillId="2" borderId="6" xfId="1" applyFont="1" applyFill="1" applyBorder="1" applyAlignment="1">
      <alignment horizontal="center"/>
    </xf>
    <xf numFmtId="164" fontId="18" fillId="2" borderId="0" xfId="1" applyNumberFormat="1" applyFont="1" applyFill="1" applyBorder="1" applyAlignment="1">
      <alignment horizontal="center"/>
    </xf>
    <xf numFmtId="164" fontId="19" fillId="2" borderId="0" xfId="1" applyNumberFormat="1" applyFont="1" applyFill="1" applyBorder="1"/>
    <xf numFmtId="166" fontId="5" fillId="0" borderId="0" xfId="2" applyNumberFormat="1" applyFont="1"/>
    <xf numFmtId="164" fontId="5" fillId="0" borderId="0" xfId="2" applyFont="1" applyAlignment="1">
      <alignment horizontal="left" indent="1"/>
    </xf>
    <xf numFmtId="164" fontId="5" fillId="0" borderId="0" xfId="1" quotePrefix="1" applyNumberFormat="1" applyFont="1" applyFill="1" applyBorder="1" applyAlignment="1">
      <alignment horizontal="left" wrapText="1" indent="7"/>
    </xf>
    <xf numFmtId="164" fontId="5" fillId="0" borderId="9" xfId="2" applyFont="1" applyBorder="1" applyAlignment="1">
      <alignment horizontal="left" indent="6"/>
    </xf>
    <xf numFmtId="20" fontId="7" fillId="0" borderId="0" xfId="2" applyNumberFormat="1" applyFont="1" applyAlignment="1">
      <alignment horizontal="left" indent="6"/>
    </xf>
    <xf numFmtId="164" fontId="7" fillId="0" borderId="0" xfId="2" quotePrefix="1" applyFont="1" applyAlignment="1">
      <alignment horizontal="left" vertical="center" wrapText="1"/>
    </xf>
    <xf numFmtId="164" fontId="7" fillId="0" borderId="0" xfId="2" applyFont="1" applyAlignment="1">
      <alignment horizontal="left"/>
    </xf>
    <xf numFmtId="0" fontId="9" fillId="2" borderId="6" xfId="1" quotePrefix="1" applyNumberFormat="1" applyFont="1" applyFill="1" applyBorder="1" applyAlignment="1">
      <alignment horizontal="center" vertical="center"/>
    </xf>
    <xf numFmtId="164" fontId="17" fillId="2" borderId="3" xfId="1" applyFont="1" applyFill="1" applyBorder="1" applyAlignment="1">
      <alignment horizontal="center"/>
    </xf>
    <xf numFmtId="164" fontId="18" fillId="2" borderId="10" xfId="1" applyNumberFormat="1" applyFont="1" applyFill="1" applyBorder="1" applyAlignment="1">
      <alignment horizontal="center"/>
    </xf>
    <xf numFmtId="164" fontId="19" fillId="2" borderId="10" xfId="1" applyNumberFormat="1" applyFont="1" applyFill="1" applyBorder="1"/>
    <xf numFmtId="164" fontId="3" fillId="0" borderId="0" xfId="2" quotePrefix="1" applyFont="1" applyAlignment="1">
      <alignment horizontal="left" indent="4"/>
    </xf>
    <xf numFmtId="164" fontId="7" fillId="0" borderId="0" xfId="2" applyFont="1" applyAlignment="1">
      <alignment horizontal="left" vertical="center" wrapText="1" indent="2"/>
    </xf>
    <xf numFmtId="1" fontId="9" fillId="2" borderId="6" xfId="1" quotePrefix="1" applyNumberFormat="1" applyFont="1" applyFill="1" applyBorder="1" applyAlignment="1">
      <alignment horizontal="center" vertical="center"/>
    </xf>
    <xf numFmtId="164" fontId="17" fillId="2" borderId="10" xfId="1" applyFont="1" applyFill="1" applyBorder="1" applyAlignment="1">
      <alignment horizontal="center"/>
    </xf>
    <xf numFmtId="164" fontId="11" fillId="2" borderId="10" xfId="1" applyNumberFormat="1" applyFont="1" applyFill="1" applyBorder="1" applyAlignment="1">
      <alignment horizontal="left"/>
    </xf>
    <xf numFmtId="164" fontId="7" fillId="0" borderId="0" xfId="2" applyFont="1" applyAlignment="1">
      <alignment horizontal="left" indent="3"/>
    </xf>
    <xf numFmtId="1" fontId="9" fillId="2" borderId="7" xfId="1" quotePrefix="1" applyNumberFormat="1" applyFont="1" applyFill="1" applyBorder="1" applyAlignment="1">
      <alignment horizontal="center"/>
    </xf>
    <xf numFmtId="1" fontId="9" fillId="2" borderId="6" xfId="1" quotePrefix="1" applyNumberFormat="1" applyFont="1" applyFill="1" applyBorder="1" applyAlignment="1">
      <alignment horizontal="center"/>
    </xf>
    <xf numFmtId="164" fontId="9" fillId="2" borderId="6" xfId="1" quotePrefix="1" applyNumberFormat="1" applyFont="1" applyFill="1" applyBorder="1" applyAlignment="1">
      <alignment horizontal="center"/>
    </xf>
    <xf numFmtId="164" fontId="17" fillId="2" borderId="11" xfId="1" applyFont="1" applyFill="1" applyBorder="1" applyAlignment="1">
      <alignment horizontal="center"/>
    </xf>
    <xf numFmtId="164" fontId="5" fillId="0" borderId="0" xfId="1" quotePrefix="1" applyNumberFormat="1" applyFont="1" applyFill="1" applyBorder="1" applyAlignment="1">
      <alignment horizontal="left" indent="7"/>
    </xf>
    <xf numFmtId="164" fontId="3" fillId="0" borderId="0" xfId="2" quotePrefix="1" applyFont="1" applyAlignment="1">
      <alignment horizontal="left" vertical="center" wrapText="1" indent="4"/>
    </xf>
    <xf numFmtId="1" fontId="3" fillId="0" borderId="0" xfId="2" applyNumberFormat="1" applyFont="1"/>
    <xf numFmtId="164" fontId="7" fillId="0" borderId="0" xfId="2" applyFont="1" applyAlignment="1">
      <alignment horizontal="left" vertical="center" wrapText="1" indent="3"/>
    </xf>
    <xf numFmtId="164" fontId="3" fillId="0" borderId="0" xfId="2" quotePrefix="1" applyFont="1" applyAlignment="1">
      <alignment horizontal="left" indent="8"/>
    </xf>
    <xf numFmtId="166" fontId="3" fillId="0" borderId="0" xfId="2" applyNumberFormat="1" applyFont="1" applyAlignment="1">
      <alignment horizontal="center" vertical="center"/>
    </xf>
    <xf numFmtId="164" fontId="7" fillId="0" borderId="0" xfId="2" quotePrefix="1" applyFont="1" applyAlignment="1">
      <alignment horizontal="left" wrapText="1" indent="3"/>
    </xf>
    <xf numFmtId="164" fontId="3" fillId="0" borderId="10" xfId="1" applyFont="1" applyFill="1" applyBorder="1"/>
    <xf numFmtId="164" fontId="3" fillId="0" borderId="0" xfId="1" applyNumberFormat="1" applyFont="1" applyFill="1" applyBorder="1"/>
    <xf numFmtId="164" fontId="10" fillId="2" borderId="6" xfId="1" applyFont="1" applyFill="1" applyBorder="1" applyAlignment="1">
      <alignment horizontal="center"/>
    </xf>
    <xf numFmtId="164" fontId="11" fillId="2" borderId="6" xfId="1" applyFont="1" applyFill="1" applyBorder="1" applyAlignment="1">
      <alignment horizontal="left"/>
    </xf>
    <xf numFmtId="164" fontId="18" fillId="2" borderId="10" xfId="1" applyFont="1" applyFill="1" applyBorder="1" applyAlignment="1">
      <alignment horizontal="center"/>
    </xf>
    <xf numFmtId="164" fontId="19" fillId="2" borderId="10" xfId="1" applyFont="1" applyFill="1" applyBorder="1"/>
    <xf numFmtId="164" fontId="17" fillId="0" borderId="6" xfId="1" applyFont="1" applyFill="1" applyBorder="1" applyAlignment="1">
      <alignment horizontal="center"/>
    </xf>
    <xf numFmtId="164" fontId="7" fillId="0" borderId="0" xfId="2" applyFont="1" applyAlignment="1">
      <alignment horizontal="left" vertical="center" wrapText="1" indent="4"/>
    </xf>
    <xf numFmtId="1" fontId="9" fillId="2" borderId="7" xfId="1" applyNumberFormat="1" applyFont="1" applyFill="1" applyBorder="1" applyAlignment="1">
      <alignment horizontal="center"/>
    </xf>
    <xf numFmtId="2" fontId="3" fillId="0" borderId="0" xfId="2" applyNumberFormat="1" applyFont="1" applyAlignment="1">
      <alignment horizontal="center"/>
    </xf>
    <xf numFmtId="2" fontId="3" fillId="0" borderId="6" xfId="2" applyNumberFormat="1" applyFont="1" applyBorder="1" applyAlignment="1">
      <alignment horizontal="center"/>
    </xf>
    <xf numFmtId="2" fontId="7" fillId="0" borderId="0" xfId="2" applyNumberFormat="1" applyFont="1" applyAlignment="1">
      <alignment horizontal="center"/>
    </xf>
    <xf numFmtId="164" fontId="18" fillId="2" borderId="0" xfId="1" applyFont="1" applyFill="1" applyBorder="1" applyAlignment="1">
      <alignment horizontal="center"/>
    </xf>
    <xf numFmtId="164" fontId="19" fillId="2" borderId="0" xfId="1" applyFont="1" applyFill="1" applyBorder="1"/>
    <xf numFmtId="164" fontId="7" fillId="0" borderId="0" xfId="2" quotePrefix="1" applyFont="1" applyAlignment="1">
      <alignment horizontal="left" indent="4"/>
    </xf>
    <xf numFmtId="164" fontId="14" fillId="0" borderId="6" xfId="1" applyFont="1" applyFill="1" applyBorder="1"/>
    <xf numFmtId="164" fontId="10" fillId="0" borderId="6" xfId="1" applyFont="1" applyFill="1" applyBorder="1" applyAlignment="1">
      <alignment horizontal="center"/>
    </xf>
    <xf numFmtId="164" fontId="11" fillId="0" borderId="6" xfId="1" applyFont="1" applyFill="1" applyBorder="1" applyAlignment="1">
      <alignment horizontal="center"/>
    </xf>
    <xf numFmtId="164" fontId="15" fillId="0" borderId="6" xfId="1" applyFont="1" applyFill="1" applyBorder="1" applyAlignment="1">
      <alignment horizontal="left"/>
    </xf>
    <xf numFmtId="164" fontId="14" fillId="0" borderId="0" xfId="1" applyFont="1" applyFill="1"/>
    <xf numFmtId="1" fontId="5" fillId="0" borderId="0" xfId="1" applyNumberFormat="1" applyFont="1" applyFill="1"/>
    <xf numFmtId="1" fontId="5" fillId="0" borderId="0" xfId="1" applyNumberFormat="1" applyFont="1" applyFill="1" applyAlignment="1">
      <alignment horizontal="center"/>
    </xf>
    <xf numFmtId="164" fontId="14" fillId="0" borderId="0" xfId="1" applyFont="1" applyFill="1" applyAlignment="1">
      <alignment horizontal="center"/>
    </xf>
    <xf numFmtId="164" fontId="20" fillId="0" borderId="0" xfId="1" applyFont="1" applyFill="1" applyBorder="1" applyAlignment="1">
      <alignment horizontal="left" indent="1"/>
    </xf>
    <xf numFmtId="164" fontId="3" fillId="3" borderId="0" xfId="2" quotePrefix="1" applyFont="1" applyFill="1" applyAlignment="1">
      <alignment horizontal="left" indent="4"/>
    </xf>
    <xf numFmtId="166" fontId="3" fillId="3" borderId="0" xfId="2" applyNumberFormat="1" applyFont="1" applyFill="1" applyAlignment="1">
      <alignment horizontal="center"/>
    </xf>
    <xf numFmtId="164" fontId="3" fillId="3" borderId="0" xfId="1" applyFont="1" applyFill="1"/>
    <xf numFmtId="164" fontId="5" fillId="0" borderId="0" xfId="1" quotePrefix="1" applyNumberFormat="1" applyFont="1" applyFill="1" applyBorder="1" applyAlignment="1">
      <alignment horizontal="left" wrapText="1"/>
    </xf>
    <xf numFmtId="0" fontId="0" fillId="0" borderId="0" xfId="0" applyNumberFormat="1" applyAlignment="1"/>
  </cellXfs>
  <cellStyles count="4">
    <cellStyle name="?_x001d_?½_x000c_'ÿ-_x000d_ ÿU_x0001_?_x0005_ˆ_x0008__x0007__x0001__x0001_" xfId="1" xr:uid="{743016D5-555D-40AF-B294-3C82D2B54CF7}"/>
    <cellStyle name="Normal" xfId="0" builtinId="0"/>
    <cellStyle name="Normal_annexe(2002)" xfId="2" xr:uid="{6C9A4675-CB6D-4FDA-A4FB-B1404868F47C}"/>
    <cellStyle name="Normal_annexe2002" xfId="3" xr:uid="{F28305F4-94C1-4B15-BEDD-62833FFF3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sante%20et%20pr&#233;voyance%20sociale\san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ducation\educ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formation%20professionnelle\forma.prof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finances%20publiques\annuel\depenses%20de%20fonctionnement%20par%20ministere\depenses%20de%20fonctionnement%20par%20ministe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finances%20publiques\annuel\depenses%20investissement%20par%20ministeres\dep.inv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population%20activ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Population%20active%20occupe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Population%20active%20occup&#233;e\Emploi%20par%20branches%201999-2017%20NATIONA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mploi\population%20en%20chomag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niveau%20de%20vie\niv.v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equipement\equi.bas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energie\electricite\annuel\Electrification%20rura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laaouj\Desktop\Open%20Data\Donn&#233;es_MEF\Indicateurs%20macro-&#233;conomiques_comptes_nationnaux_MEF.xlsx" TargetMode="External"/><Relationship Id="rId1" Type="http://schemas.openxmlformats.org/officeDocument/2006/relationships/externalLinkPath" Target="/Users/rlaaouj/Desktop/Open%20Data/Donn&#233;es_MEF/Indicateurs%20macro-&#233;conomiques_comptes_nationnaux_ME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population\population%20r&#233;tropol&#233;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population\Projections%20de%20la%20population%20CERED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population\population%20r&#233;tropol&#233;e%201960-205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menages%20et%20familles\menag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ocial\annuel\fecondite\fecondi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  <row r="9">
          <cell r="F9">
            <v>54.545139250164745</v>
          </cell>
        </row>
        <row r="10">
          <cell r="F10">
            <v>50.250168230487525</v>
          </cell>
        </row>
        <row r="13">
          <cell r="F13">
            <v>31.597531710661642</v>
          </cell>
        </row>
        <row r="14">
          <cell r="F14">
            <v>21.268426465546796</v>
          </cell>
        </row>
        <row r="15">
          <cell r="F15">
            <v>39.756599245800487</v>
          </cell>
        </row>
        <row r="16">
          <cell r="F16">
            <v>7.3774425779910864</v>
          </cell>
        </row>
        <row r="17">
          <cell r="F17">
            <v>0</v>
          </cell>
        </row>
        <row r="18">
          <cell r="F18">
            <v>27.600457782299088</v>
          </cell>
        </row>
        <row r="19">
          <cell r="F19">
            <v>20.180569684638861</v>
          </cell>
        </row>
        <row r="20">
          <cell r="F20">
            <v>44.951678535096647</v>
          </cell>
        </row>
        <row r="21">
          <cell r="F21">
            <v>7.2609359104781284</v>
          </cell>
        </row>
        <row r="22">
          <cell r="F22">
            <v>5354</v>
          </cell>
        </row>
        <row r="23">
          <cell r="F23">
            <v>63.970862906238324</v>
          </cell>
        </row>
        <row r="24">
          <cell r="F24">
            <v>5.3853193873739258</v>
          </cell>
        </row>
        <row r="25">
          <cell r="F25">
            <v>4.5918248175182486</v>
          </cell>
        </row>
        <row r="26">
          <cell r="F26">
            <v>6.7941938828408501</v>
          </cell>
        </row>
        <row r="29">
          <cell r="F29">
            <v>5.52</v>
          </cell>
        </row>
        <row r="30">
          <cell r="F30">
            <v>4.28</v>
          </cell>
        </row>
        <row r="31">
          <cell r="F31">
            <v>6.59</v>
          </cell>
        </row>
        <row r="34">
          <cell r="G34">
            <v>21.5</v>
          </cell>
        </row>
        <row r="35">
          <cell r="G35">
            <v>19.5</v>
          </cell>
        </row>
        <row r="36">
          <cell r="G36">
            <v>24</v>
          </cell>
        </row>
        <row r="38">
          <cell r="G38">
            <v>5.8</v>
          </cell>
        </row>
        <row r="39">
          <cell r="G39">
            <v>15.7</v>
          </cell>
        </row>
        <row r="42">
          <cell r="G42">
            <v>90.5</v>
          </cell>
        </row>
        <row r="43">
          <cell r="G43">
            <v>0</v>
          </cell>
        </row>
        <row r="44">
          <cell r="G44">
            <v>87.9</v>
          </cell>
        </row>
        <row r="55">
          <cell r="F55">
            <v>747893</v>
          </cell>
        </row>
        <row r="56">
          <cell r="F56">
            <v>9.064264540515822</v>
          </cell>
        </row>
        <row r="58">
          <cell r="F58">
            <v>4029000</v>
          </cell>
        </row>
        <row r="59">
          <cell r="F59">
            <v>95.119285182427404</v>
          </cell>
        </row>
        <row r="62">
          <cell r="F62">
            <v>515000</v>
          </cell>
        </row>
        <row r="63">
          <cell r="F63">
            <v>94.062524271844666</v>
          </cell>
        </row>
        <row r="64">
          <cell r="F64">
            <v>266621</v>
          </cell>
        </row>
        <row r="66">
          <cell r="F66">
            <v>132781</v>
          </cell>
        </row>
        <row r="67">
          <cell r="F67">
            <v>53521</v>
          </cell>
        </row>
        <row r="68">
          <cell r="F68">
            <v>33300</v>
          </cell>
        </row>
        <row r="69">
          <cell r="F69">
            <v>9773</v>
          </cell>
        </row>
        <row r="70">
          <cell r="F70">
            <v>12330</v>
          </cell>
        </row>
        <row r="71">
          <cell r="F71">
            <v>82.392538523925381</v>
          </cell>
        </row>
        <row r="72">
          <cell r="F72">
            <v>10.494728304947284</v>
          </cell>
        </row>
        <row r="73">
          <cell r="F73">
            <v>3.5198702351987023</v>
          </cell>
        </row>
        <row r="75">
          <cell r="F75">
            <v>0</v>
          </cell>
        </row>
        <row r="77">
          <cell r="F77">
            <v>0</v>
          </cell>
        </row>
        <row r="78">
          <cell r="F78">
            <v>57847</v>
          </cell>
        </row>
        <row r="95">
          <cell r="E95">
            <v>1982</v>
          </cell>
        </row>
        <row r="96">
          <cell r="E96">
            <v>65</v>
          </cell>
        </row>
        <row r="97">
          <cell r="E97">
            <v>51</v>
          </cell>
        </row>
        <row r="99">
          <cell r="G99">
            <v>2002</v>
          </cell>
        </row>
        <row r="100">
          <cell r="G100">
            <v>23075.254504599998</v>
          </cell>
        </row>
        <row r="101">
          <cell r="G101">
            <v>32.017452860156368</v>
          </cell>
        </row>
        <row r="102">
          <cell r="G102">
            <v>2096.4244763000002</v>
          </cell>
        </row>
        <row r="103">
          <cell r="G103">
            <v>11.22397585468379</v>
          </cell>
        </row>
        <row r="104">
          <cell r="G104">
            <v>25171.678980899997</v>
          </cell>
        </row>
        <row r="110">
          <cell r="F110">
            <v>0</v>
          </cell>
        </row>
        <row r="111">
          <cell r="F111">
            <v>10126.121999999999</v>
          </cell>
        </row>
        <row r="112">
          <cell r="F112">
            <v>5239.402</v>
          </cell>
        </row>
        <row r="115">
          <cell r="F115">
            <v>0</v>
          </cell>
        </row>
        <row r="116">
          <cell r="F116">
            <v>34.755208999274224</v>
          </cell>
        </row>
        <row r="117">
          <cell r="F117">
            <v>68.671271324928554</v>
          </cell>
        </row>
        <row r="119">
          <cell r="F119">
            <v>0</v>
          </cell>
        </row>
        <row r="120">
          <cell r="F120">
            <v>20.055284935189167</v>
          </cell>
        </row>
        <row r="121">
          <cell r="F121">
            <v>59.093633204705419</v>
          </cell>
        </row>
        <row r="123">
          <cell r="F123">
            <v>0</v>
          </cell>
        </row>
        <row r="124">
          <cell r="F124">
            <v>50.74987219966922</v>
          </cell>
        </row>
        <row r="125">
          <cell r="F125">
            <v>77.900000000000006</v>
          </cell>
        </row>
        <row r="126">
          <cell r="F126">
            <v>25.5</v>
          </cell>
        </row>
        <row r="127">
          <cell r="F127">
            <v>46</v>
          </cell>
        </row>
        <row r="128">
          <cell r="F128">
            <v>73.5</v>
          </cell>
        </row>
        <row r="129">
          <cell r="F129">
            <v>20</v>
          </cell>
        </row>
        <row r="130">
          <cell r="F130">
            <v>58.9</v>
          </cell>
        </row>
        <row r="131">
          <cell r="F131">
            <v>84.2</v>
          </cell>
        </row>
        <row r="132">
          <cell r="F132">
            <v>34.101820866141729</v>
          </cell>
        </row>
        <row r="133">
          <cell r="F133">
            <v>8884.8709999999992</v>
          </cell>
        </row>
        <row r="134">
          <cell r="F134">
            <v>4216.0590000000002</v>
          </cell>
        </row>
        <row r="137">
          <cell r="F137">
            <v>0</v>
          </cell>
        </row>
        <row r="138">
          <cell r="F138">
            <v>24.10310740583628</v>
          </cell>
        </row>
        <row r="139">
          <cell r="F139">
            <v>50.545719797169816</v>
          </cell>
        </row>
        <row r="141">
          <cell r="F141">
            <v>0</v>
          </cell>
        </row>
        <row r="142">
          <cell r="F142">
            <v>16.06939086953005</v>
          </cell>
        </row>
        <row r="143">
          <cell r="F143">
            <v>58.933876399737294</v>
          </cell>
        </row>
        <row r="145">
          <cell r="F145">
            <v>0</v>
          </cell>
        </row>
        <row r="146">
          <cell r="F146">
            <v>31.357762959827895</v>
          </cell>
        </row>
        <row r="147">
          <cell r="F147">
            <v>42.970995619442377</v>
          </cell>
        </row>
        <row r="165">
          <cell r="F165">
            <v>0</v>
          </cell>
        </row>
        <row r="166">
          <cell r="F166">
            <v>44.587659179294782</v>
          </cell>
        </row>
        <row r="167">
          <cell r="F167">
            <v>12.805419459663511</v>
          </cell>
        </row>
        <row r="173">
          <cell r="F173">
            <v>0</v>
          </cell>
        </row>
        <row r="174">
          <cell r="F174">
            <v>1241.251</v>
          </cell>
        </row>
        <row r="175">
          <cell r="F175">
            <v>1023.343</v>
          </cell>
        </row>
        <row r="176">
          <cell r="F176">
            <v>217.90799999999999</v>
          </cell>
        </row>
        <row r="177">
          <cell r="F177">
            <v>25.193937406696953</v>
          </cell>
        </row>
        <row r="178">
          <cell r="F178">
            <v>28.37445509472386</v>
          </cell>
        </row>
        <row r="180">
          <cell r="F180">
            <v>0</v>
          </cell>
        </row>
        <row r="181">
          <cell r="F181">
            <v>12.3</v>
          </cell>
        </row>
        <row r="182">
          <cell r="F182">
            <v>12.3</v>
          </cell>
        </row>
        <row r="183">
          <cell r="F183">
            <v>12.2</v>
          </cell>
        </row>
        <row r="184">
          <cell r="F184">
            <v>19.5</v>
          </cell>
        </row>
        <row r="185">
          <cell r="F185">
            <v>18.044242644012368</v>
          </cell>
        </row>
        <row r="186">
          <cell r="F186">
            <v>24.663829107714836</v>
          </cell>
        </row>
        <row r="187">
          <cell r="F187">
            <v>4.5</v>
          </cell>
        </row>
        <row r="188">
          <cell r="F188">
            <v>5.5860023731569326</v>
          </cell>
        </row>
        <row r="190">
          <cell r="F190">
            <v>0</v>
          </cell>
        </row>
        <row r="191">
          <cell r="F191">
            <v>35.5</v>
          </cell>
        </row>
        <row r="192">
          <cell r="F192">
            <v>19.749217819662015</v>
          </cell>
        </row>
        <row r="194">
          <cell r="F194">
            <v>0</v>
          </cell>
        </row>
        <row r="195">
          <cell r="F195">
            <v>7.2</v>
          </cell>
        </row>
        <row r="196">
          <cell r="F196">
            <v>4.3466175519130585</v>
          </cell>
        </row>
        <row r="198">
          <cell r="F198">
            <v>0</v>
          </cell>
        </row>
        <row r="199">
          <cell r="F199">
            <v>11.8</v>
          </cell>
        </row>
        <row r="200">
          <cell r="F200">
            <v>27.1</v>
          </cell>
        </row>
        <row r="201">
          <cell r="F201">
            <v>26.3</v>
          </cell>
        </row>
        <row r="203">
          <cell r="F203">
            <v>0</v>
          </cell>
        </row>
        <row r="204">
          <cell r="F204">
            <v>3</v>
          </cell>
        </row>
        <row r="215">
          <cell r="F215">
            <v>28787</v>
          </cell>
        </row>
        <row r="216">
          <cell r="F216">
            <v>2288.4476244071066</v>
          </cell>
        </row>
        <row r="217">
          <cell r="F217">
            <v>12556.682840758713</v>
          </cell>
        </row>
        <row r="219">
          <cell r="F219">
            <v>1099.8318942461985</v>
          </cell>
        </row>
        <row r="221">
          <cell r="F221" t="str">
            <v>2000</v>
          </cell>
        </row>
        <row r="222">
          <cell r="F222">
            <v>69.7</v>
          </cell>
        </row>
        <row r="223">
          <cell r="F223">
            <v>67.8</v>
          </cell>
        </row>
        <row r="241">
          <cell r="E241">
            <v>0</v>
          </cell>
        </row>
        <row r="242">
          <cell r="E242">
            <v>55.7</v>
          </cell>
        </row>
        <row r="243">
          <cell r="E243">
            <v>43.8</v>
          </cell>
        </row>
        <row r="247">
          <cell r="E247">
            <v>0</v>
          </cell>
        </row>
        <row r="248">
          <cell r="E248">
            <v>1.2</v>
          </cell>
        </row>
        <row r="249">
          <cell r="E249">
            <v>36.5</v>
          </cell>
        </row>
        <row r="252">
          <cell r="E252" t="str">
            <v>1991</v>
          </cell>
        </row>
        <row r="253">
          <cell r="E253">
            <v>51.1</v>
          </cell>
        </row>
        <row r="254">
          <cell r="E254">
            <v>88.7</v>
          </cell>
        </row>
        <row r="257">
          <cell r="G257" t="str">
            <v>2001</v>
          </cell>
        </row>
        <row r="260">
          <cell r="G260" t="str">
            <v>2001</v>
          </cell>
        </row>
        <row r="261">
          <cell r="G261">
            <v>50</v>
          </cell>
        </row>
        <row r="262">
          <cell r="G262">
            <v>707481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-BF"/>
      <sheetName val="couverture"/>
      <sheetName val="couverture(region)"/>
      <sheetName val="Occupation"/>
      <sheetName val="ESSB"/>
      <sheetName val="paramedic"/>
      <sheetName val="mortalite"/>
      <sheetName val="mortalité maternelle"/>
      <sheetName val="Feuil1"/>
      <sheetName val="Esp.vie"/>
      <sheetName val="Contraception"/>
      <sheetName val="Assistance"/>
      <sheetName val="couverture des soins prénatals"/>
      <sheetName val="VIH-SIDA"/>
      <sheetName val="MST"/>
      <sheetName val="vaccination"/>
      <sheetName val="Tx mortalité"/>
      <sheetName val="Transfert1"/>
      <sheetName val="Transfert2"/>
      <sheetName val="Fvaccin"/>
    </sheetNames>
    <sheetDataSet>
      <sheetData sheetId="0"/>
      <sheetData sheetId="1">
        <row r="16">
          <cell r="AF16">
            <v>1629.7984401904182</v>
          </cell>
          <cell r="AI16">
            <v>1697.6627545390711</v>
          </cell>
          <cell r="AJ16">
            <v>1595.5893767241782</v>
          </cell>
          <cell r="AK16">
            <v>1545.6496952312657</v>
          </cell>
          <cell r="AL16">
            <v>1492.8519232416688</v>
          </cell>
          <cell r="AM16">
            <v>1443.1283343577136</v>
          </cell>
          <cell r="AN16">
            <v>1397.0327798060691</v>
          </cell>
          <cell r="AO16">
            <v>1418</v>
          </cell>
          <cell r="AP16">
            <v>1355</v>
          </cell>
        </row>
      </sheetData>
      <sheetData sheetId="2"/>
      <sheetData sheetId="3">
        <row r="5">
          <cell r="AF5">
            <v>4746532</v>
          </cell>
          <cell r="AJ5">
            <v>4878012</v>
          </cell>
          <cell r="AK5">
            <v>4816781</v>
          </cell>
          <cell r="AM5">
            <v>4744235</v>
          </cell>
          <cell r="AN5">
            <v>4700536</v>
          </cell>
          <cell r="AO5">
            <v>4898170</v>
          </cell>
          <cell r="AP5">
            <v>3875663</v>
          </cell>
          <cell r="AQ5">
            <v>4032482</v>
          </cell>
        </row>
      </sheetData>
      <sheetData sheetId="4">
        <row r="6">
          <cell r="AG6">
            <v>2661</v>
          </cell>
          <cell r="AK6">
            <v>2865</v>
          </cell>
          <cell r="AL6">
            <v>2792</v>
          </cell>
          <cell r="AN6">
            <v>2865</v>
          </cell>
          <cell r="AP6">
            <v>2888</v>
          </cell>
          <cell r="AQ6">
            <v>2016</v>
          </cell>
          <cell r="AR6">
            <v>2985</v>
          </cell>
          <cell r="AS6">
            <v>2178</v>
          </cell>
        </row>
        <row r="7">
          <cell r="AK7">
            <v>11814.310645724257</v>
          </cell>
          <cell r="AL7">
            <v>12222.374641833811</v>
          </cell>
          <cell r="AN7">
            <v>12238</v>
          </cell>
          <cell r="AP7">
            <v>12322.235457063713</v>
          </cell>
          <cell r="AQ7">
            <v>12373</v>
          </cell>
          <cell r="AR7">
            <v>12304</v>
          </cell>
          <cell r="AS7">
            <v>12319</v>
          </cell>
        </row>
      </sheetData>
      <sheetData sheetId="5"/>
      <sheetData sheetId="6"/>
      <sheetData sheetId="7"/>
      <sheetData sheetId="8"/>
      <sheetData sheetId="9">
        <row r="5">
          <cell r="Z5">
            <v>71.7</v>
          </cell>
          <cell r="AJ5">
            <v>75.45</v>
          </cell>
          <cell r="AK5">
            <v>75.8</v>
          </cell>
          <cell r="AL5">
            <v>75.900000000000006</v>
          </cell>
          <cell r="AM5">
            <v>76.099999999999994</v>
          </cell>
          <cell r="AN5">
            <v>76.3</v>
          </cell>
          <cell r="AO5">
            <v>76.400000000000006</v>
          </cell>
          <cell r="AP5">
            <v>76.599999999999994</v>
          </cell>
          <cell r="AQ5">
            <v>76.7</v>
          </cell>
        </row>
        <row r="6">
          <cell r="AJ6">
            <v>74.5</v>
          </cell>
          <cell r="AK6">
            <v>74.2</v>
          </cell>
          <cell r="AL6">
            <v>74.3</v>
          </cell>
          <cell r="AM6">
            <v>74.5</v>
          </cell>
          <cell r="AN6">
            <v>74.599999999999994</v>
          </cell>
          <cell r="AO6">
            <v>74.8</v>
          </cell>
          <cell r="AP6">
            <v>74.900000000000006</v>
          </cell>
          <cell r="AQ6">
            <v>75.099999999999994</v>
          </cell>
        </row>
        <row r="7">
          <cell r="AJ7">
            <v>76.400000000000006</v>
          </cell>
          <cell r="AK7">
            <v>77.400000000000006</v>
          </cell>
          <cell r="AL7">
            <v>77.599999999999994</v>
          </cell>
          <cell r="AM7">
            <v>77.8</v>
          </cell>
          <cell r="AN7">
            <v>78</v>
          </cell>
          <cell r="AO7">
            <v>78.2</v>
          </cell>
          <cell r="AP7">
            <v>78.3</v>
          </cell>
          <cell r="AQ7">
            <v>78.5</v>
          </cell>
        </row>
      </sheetData>
      <sheetData sheetId="10">
        <row r="5">
          <cell r="G5">
            <v>41.5</v>
          </cell>
          <cell r="J5">
            <v>50.3</v>
          </cell>
          <cell r="L5">
            <v>58.4</v>
          </cell>
          <cell r="M5">
            <v>58.8</v>
          </cell>
          <cell r="S5">
            <v>63</v>
          </cell>
          <cell r="Z5">
            <v>67.400000000000006</v>
          </cell>
          <cell r="AG5">
            <v>70.8</v>
          </cell>
        </row>
        <row r="6">
          <cell r="G6">
            <v>54.4</v>
          </cell>
          <cell r="J6">
            <v>64.2</v>
          </cell>
          <cell r="L6">
            <v>65.8</v>
          </cell>
          <cell r="M6">
            <v>65.8</v>
          </cell>
          <cell r="S6">
            <v>65.5</v>
          </cell>
          <cell r="Z6">
            <v>68.900000000000006</v>
          </cell>
          <cell r="AG6">
            <v>71.099999999999994</v>
          </cell>
        </row>
        <row r="7">
          <cell r="G7">
            <v>31.5</v>
          </cell>
          <cell r="J7">
            <v>39.200000000000003</v>
          </cell>
          <cell r="L7">
            <v>51.7</v>
          </cell>
          <cell r="M7">
            <v>50.7</v>
          </cell>
          <cell r="S7">
            <v>59.7</v>
          </cell>
          <cell r="Z7">
            <v>65.5</v>
          </cell>
          <cell r="AG7">
            <v>70.3</v>
          </cell>
        </row>
      </sheetData>
      <sheetData sheetId="11"/>
      <sheetData sheetId="12"/>
      <sheetData sheetId="13"/>
      <sheetData sheetId="14"/>
      <sheetData sheetId="15"/>
      <sheetData sheetId="16">
        <row r="6">
          <cell r="Y6">
            <v>5.0999999999999996</v>
          </cell>
          <cell r="AA6">
            <v>5.0999999999999996</v>
          </cell>
          <cell r="AB6">
            <v>5.0999999999999996</v>
          </cell>
          <cell r="AC6">
            <v>5.6</v>
          </cell>
          <cell r="AD6">
            <v>5.4</v>
          </cell>
          <cell r="AE6">
            <v>5.2</v>
          </cell>
        </row>
      </sheetData>
      <sheetData sheetId="17"/>
      <sheetData sheetId="18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éducation (Inv et Fonc)"/>
      <sheetName val="Tx brut scolarisation"/>
      <sheetName val="Tx net scolarisation"/>
      <sheetName val="Taux spécifique de scolarisatio"/>
      <sheetName val="Tx analpha (sexe et milieu)"/>
      <sheetName val="Tx analpha (âge et milieu)"/>
      <sheetName val="Tx analpha (Région)"/>
      <sheetName val="Enseignement préscolaire"/>
      <sheetName val="1ère année fondamental"/>
      <sheetName val="Elèves(fond. et secondaire)"/>
      <sheetName val="IPS fond"/>
      <sheetName val="Elèves second.(sexe et section)"/>
      <sheetName val="Elèves Fond. (niveau et milieu)"/>
      <sheetName val="Formation pedagogique"/>
      <sheetName val="Enseignant fond. et sec. (pub)"/>
      <sheetName val="Etablissement (fond. second)"/>
      <sheetName val="Soutien scolaire"/>
      <sheetName val="Taux d'abandon"/>
      <sheetName val="taux promotion"/>
      <sheetName val="Taux de redoublement"/>
      <sheetName val="taux d'achèvement"/>
      <sheetName val="coût par élève"/>
      <sheetName val="Etudiant(ens. sup. pub.)"/>
      <sheetName val="Etudiants sup"/>
      <sheetName val="Enseignants sup université"/>
      <sheetName val="Transfert1"/>
      <sheetName val="Transfert2"/>
      <sheetName val="Enseignant sup.(pub)"/>
      <sheetName val="Feuil2"/>
      <sheetName val="Enseignement privé(sup)"/>
      <sheetName val="tuax d'achèvement"/>
    </sheetNames>
    <sheetDataSet>
      <sheetData sheetId="0">
        <row r="6">
          <cell r="AG6">
            <v>5035.9001081599999</v>
          </cell>
          <cell r="AI6">
            <v>1644.9629468599999</v>
          </cell>
          <cell r="AJ6">
            <v>2995</v>
          </cell>
          <cell r="AK6">
            <v>3119</v>
          </cell>
          <cell r="AL6">
            <v>3267.5</v>
          </cell>
          <cell r="AM6">
            <v>3812</v>
          </cell>
          <cell r="AN6">
            <v>5069.7269107599996</v>
          </cell>
          <cell r="AO6">
            <v>5469</v>
          </cell>
          <cell r="AP6">
            <v>5101.4329908999998</v>
          </cell>
          <cell r="AQ6">
            <v>4069.7842014099983</v>
          </cell>
          <cell r="AR6">
            <v>6437.3940000000002</v>
          </cell>
          <cell r="AS6">
            <v>10029.681</v>
          </cell>
        </row>
        <row r="7">
          <cell r="AI7">
            <v>46628.22300161</v>
          </cell>
          <cell r="AJ7">
            <v>47801</v>
          </cell>
          <cell r="AK7">
            <v>50340</v>
          </cell>
          <cell r="AL7">
            <v>50322.970569619996</v>
          </cell>
          <cell r="AM7">
            <v>51111</v>
          </cell>
          <cell r="AN7">
            <v>50576.328925960006</v>
          </cell>
          <cell r="AO7">
            <v>53083</v>
          </cell>
          <cell r="AP7">
            <v>54999.449749799998</v>
          </cell>
          <cell r="AQ7">
            <v>60325.274973959997</v>
          </cell>
          <cell r="AR7">
            <v>65492.06</v>
          </cell>
          <cell r="AS7">
            <v>68612.452000000005</v>
          </cell>
        </row>
        <row r="8">
          <cell r="AI8">
            <v>48273.185948470003</v>
          </cell>
          <cell r="AJ8">
            <v>50796</v>
          </cell>
          <cell r="AK8">
            <v>53459</v>
          </cell>
          <cell r="AL8">
            <v>53590.470569619996</v>
          </cell>
          <cell r="AM8">
            <v>54923</v>
          </cell>
          <cell r="AN8">
            <v>55646.055836720006</v>
          </cell>
          <cell r="AO8">
            <v>58552</v>
          </cell>
          <cell r="AP8">
            <v>60100.882740699999</v>
          </cell>
          <cell r="AQ8">
            <v>64395.059175369992</v>
          </cell>
          <cell r="AR8">
            <v>71929.453999999998</v>
          </cell>
          <cell r="AS8">
            <v>78642.133000000002</v>
          </cell>
        </row>
      </sheetData>
      <sheetData sheetId="1"/>
      <sheetData sheetId="2"/>
      <sheetData sheetId="3">
        <row r="6">
          <cell r="V6">
            <v>97.5</v>
          </cell>
          <cell r="W6">
            <v>97.9</v>
          </cell>
          <cell r="X6">
            <v>99.6</v>
          </cell>
          <cell r="Y6">
            <v>99.5</v>
          </cell>
          <cell r="Z6">
            <v>99.1</v>
          </cell>
          <cell r="AA6">
            <v>97.4</v>
          </cell>
          <cell r="AB6">
            <v>99.1</v>
          </cell>
          <cell r="AC6">
            <v>99.5</v>
          </cell>
          <cell r="AD6">
            <v>99.8</v>
          </cell>
          <cell r="AE6">
            <v>100</v>
          </cell>
          <cell r="AF6">
            <v>103.7</v>
          </cell>
          <cell r="AG6">
            <v>107.7</v>
          </cell>
        </row>
        <row r="12">
          <cell r="W12">
            <v>95.9</v>
          </cell>
          <cell r="X12">
            <v>97.9</v>
          </cell>
          <cell r="Y12">
            <v>100.8</v>
          </cell>
          <cell r="Z12">
            <v>98.3</v>
          </cell>
          <cell r="AA12">
            <v>99.4</v>
          </cell>
          <cell r="AB12">
            <v>101.1</v>
          </cell>
          <cell r="AC12">
            <v>102.7</v>
          </cell>
          <cell r="AD12">
            <v>103.6</v>
          </cell>
          <cell r="AE12">
            <v>104.3</v>
          </cell>
          <cell r="AF12">
            <v>110.4</v>
          </cell>
          <cell r="AG12">
            <v>115.9</v>
          </cell>
        </row>
        <row r="14">
          <cell r="W14">
            <v>94.8</v>
          </cell>
          <cell r="X14">
            <v>97.7</v>
          </cell>
          <cell r="Y14">
            <v>101</v>
          </cell>
          <cell r="Z14">
            <v>98.4</v>
          </cell>
          <cell r="AA14">
            <v>98.2</v>
          </cell>
          <cell r="AB14">
            <v>100.3</v>
          </cell>
          <cell r="AC14">
            <v>101.9</v>
          </cell>
          <cell r="AD14">
            <v>103.3</v>
          </cell>
          <cell r="AE14">
            <v>104.2</v>
          </cell>
          <cell r="AF14">
            <v>110.3</v>
          </cell>
          <cell r="AG14">
            <v>116</v>
          </cell>
          <cell r="AH14">
            <v>119.8</v>
          </cell>
        </row>
      </sheetData>
      <sheetData sheetId="4">
        <row r="6">
          <cell r="X6">
            <v>65</v>
          </cell>
          <cell r="BB6">
            <v>36.700000000000003</v>
          </cell>
          <cell r="BC6">
            <v>35.4</v>
          </cell>
          <cell r="BD6">
            <v>32</v>
          </cell>
          <cell r="BG6">
            <v>35.900000000000006</v>
          </cell>
          <cell r="BH6">
            <v>34.900000000000006</v>
          </cell>
          <cell r="BI6">
            <v>34.200000000000003</v>
          </cell>
        </row>
        <row r="9">
          <cell r="BB9">
            <v>25.299999999999997</v>
          </cell>
          <cell r="BC9">
            <v>24.400000000000006</v>
          </cell>
          <cell r="BD9">
            <v>22.1</v>
          </cell>
          <cell r="BE9">
            <v>24.799999999999997</v>
          </cell>
          <cell r="BF9">
            <v>24.1</v>
          </cell>
          <cell r="BG9">
            <v>22.900000000000006</v>
          </cell>
          <cell r="BH9">
            <v>24.5</v>
          </cell>
          <cell r="BI9">
            <v>24.099999999999994</v>
          </cell>
        </row>
        <row r="12">
          <cell r="BB12">
            <v>47.6</v>
          </cell>
          <cell r="BC12">
            <v>45.7</v>
          </cell>
          <cell r="BD12">
            <v>41.9</v>
          </cell>
          <cell r="BE12">
            <v>44.1</v>
          </cell>
          <cell r="BF12">
            <v>42.9</v>
          </cell>
          <cell r="BG12">
            <v>41.5</v>
          </cell>
          <cell r="BH12">
            <v>45</v>
          </cell>
          <cell r="BI12">
            <v>43.9</v>
          </cell>
        </row>
      </sheetData>
      <sheetData sheetId="5"/>
      <sheetData sheetId="6"/>
      <sheetData sheetId="7">
        <row r="11">
          <cell r="AK11">
            <v>259997</v>
          </cell>
          <cell r="AM11">
            <v>260527</v>
          </cell>
          <cell r="AN11">
            <v>309057</v>
          </cell>
          <cell r="AO11">
            <v>447644</v>
          </cell>
          <cell r="AP11">
            <v>562424</v>
          </cell>
          <cell r="AQ11">
            <v>745107</v>
          </cell>
        </row>
        <row r="18">
          <cell r="AG18">
            <v>682701</v>
          </cell>
          <cell r="AH18">
            <v>685307</v>
          </cell>
          <cell r="AI18">
            <v>745991</v>
          </cell>
          <cell r="AJ18">
            <v>735582</v>
          </cell>
          <cell r="AK18">
            <v>658789</v>
          </cell>
          <cell r="AL18">
            <v>726917</v>
          </cell>
          <cell r="AM18">
            <v>699265</v>
          </cell>
          <cell r="AN18">
            <v>799937</v>
          </cell>
          <cell r="AO18">
            <v>893658</v>
          </cell>
          <cell r="AP18">
            <v>875313</v>
          </cell>
          <cell r="AQ18">
            <v>915491</v>
          </cell>
          <cell r="AR18">
            <v>931121.21212121216</v>
          </cell>
        </row>
      </sheetData>
      <sheetData sheetId="8"/>
      <sheetData sheetId="9">
        <row r="8">
          <cell r="AN8">
            <v>3447639</v>
          </cell>
          <cell r="AP8">
            <v>3587375</v>
          </cell>
          <cell r="AQ8">
            <v>3663476</v>
          </cell>
          <cell r="AR8">
            <v>3727271</v>
          </cell>
          <cell r="AS8">
            <v>3814438</v>
          </cell>
          <cell r="AT8">
            <v>3874598</v>
          </cell>
        </row>
        <row r="20">
          <cell r="AP20">
            <v>1529119</v>
          </cell>
          <cell r="AQ20">
            <v>1564913</v>
          </cell>
          <cell r="AR20">
            <v>1605638</v>
          </cell>
          <cell r="AS20">
            <v>1600454</v>
          </cell>
          <cell r="AT20">
            <v>1781047</v>
          </cell>
        </row>
        <row r="32">
          <cell r="AP32">
            <v>917492</v>
          </cell>
          <cell r="AQ32">
            <v>916937</v>
          </cell>
          <cell r="AR32">
            <v>927535</v>
          </cell>
          <cell r="AS32">
            <v>1052774</v>
          </cell>
          <cell r="AT32">
            <v>1035522</v>
          </cell>
        </row>
        <row r="75">
          <cell r="AJ75">
            <v>4016934</v>
          </cell>
          <cell r="AK75">
            <v>4021052</v>
          </cell>
          <cell r="AL75">
            <v>4030142</v>
          </cell>
          <cell r="AM75">
            <v>4039392</v>
          </cell>
          <cell r="AN75">
            <v>4101743</v>
          </cell>
          <cell r="AO75">
            <v>4210676</v>
          </cell>
          <cell r="AP75">
            <v>4322623</v>
          </cell>
          <cell r="AQ75">
            <v>4432229</v>
          </cell>
          <cell r="AR75">
            <v>4535919</v>
          </cell>
          <cell r="AS75">
            <v>4552752</v>
          </cell>
          <cell r="AT75">
            <v>4675486</v>
          </cell>
          <cell r="AU75">
            <v>4682205.8212058209</v>
          </cell>
        </row>
        <row r="80">
          <cell r="AJ80">
            <v>1488659</v>
          </cell>
          <cell r="AK80">
            <v>1571227</v>
          </cell>
          <cell r="AL80">
            <v>1618105</v>
          </cell>
          <cell r="AM80">
            <v>1627381</v>
          </cell>
          <cell r="AN80">
            <v>1645241</v>
          </cell>
          <cell r="AO80">
            <v>1681124</v>
          </cell>
          <cell r="AP80">
            <v>1694501</v>
          </cell>
          <cell r="AQ80">
            <v>1737240</v>
          </cell>
          <cell r="AR80">
            <v>1790973</v>
          </cell>
          <cell r="AS80">
            <v>1781117</v>
          </cell>
          <cell r="AT80">
            <v>1983743</v>
          </cell>
          <cell r="AU80">
            <v>2063522.105263158</v>
          </cell>
        </row>
        <row r="85">
          <cell r="AJ85">
            <v>960503</v>
          </cell>
          <cell r="AK85">
            <v>983515</v>
          </cell>
          <cell r="AL85">
            <v>988134</v>
          </cell>
          <cell r="AM85">
            <v>975294</v>
          </cell>
          <cell r="AN85">
            <v>979921</v>
          </cell>
          <cell r="AO85">
            <v>1011847</v>
          </cell>
          <cell r="AP85">
            <v>1014231</v>
          </cell>
          <cell r="AQ85">
            <v>1018477</v>
          </cell>
          <cell r="AR85">
            <v>1038734</v>
          </cell>
          <cell r="AS85">
            <v>1168360</v>
          </cell>
          <cell r="AT85">
            <v>1160639</v>
          </cell>
          <cell r="AU85">
            <v>1187282.196969697</v>
          </cell>
        </row>
      </sheetData>
      <sheetData sheetId="10"/>
      <sheetData sheetId="11"/>
      <sheetData sheetId="12"/>
      <sheetData sheetId="13">
        <row r="6">
          <cell r="AK6">
            <v>2449</v>
          </cell>
          <cell r="AM6">
            <v>12456</v>
          </cell>
          <cell r="AN6">
            <v>8150</v>
          </cell>
          <cell r="AO6">
            <v>8300</v>
          </cell>
          <cell r="AP6">
            <v>6800</v>
          </cell>
        </row>
        <row r="8">
          <cell r="AM8">
            <v>7552</v>
          </cell>
          <cell r="AN8">
            <v>6850</v>
          </cell>
          <cell r="AO8">
            <v>6700</v>
          </cell>
          <cell r="AP8">
            <v>8200</v>
          </cell>
        </row>
        <row r="9">
          <cell r="AM9">
            <v>300</v>
          </cell>
          <cell r="AN9">
            <v>410</v>
          </cell>
          <cell r="AO9">
            <v>715</v>
          </cell>
          <cell r="AP9">
            <v>573</v>
          </cell>
        </row>
        <row r="10">
          <cell r="AM10">
            <v>237</v>
          </cell>
          <cell r="AN10">
            <v>240</v>
          </cell>
          <cell r="AO10">
            <v>131</v>
          </cell>
          <cell r="AP10">
            <v>111</v>
          </cell>
        </row>
        <row r="11">
          <cell r="AM11">
            <v>436</v>
          </cell>
          <cell r="AN11">
            <v>519</v>
          </cell>
          <cell r="AO11">
            <v>554</v>
          </cell>
          <cell r="AP11">
            <v>555</v>
          </cell>
        </row>
        <row r="12">
          <cell r="AM12">
            <v>1638</v>
          </cell>
          <cell r="AN12">
            <v>494</v>
          </cell>
          <cell r="AO12">
            <v>2181</v>
          </cell>
          <cell r="AP12">
            <v>2385</v>
          </cell>
        </row>
        <row r="13">
          <cell r="AP13">
            <v>1956</v>
          </cell>
        </row>
        <row r="14">
          <cell r="AG14">
            <v>6802</v>
          </cell>
          <cell r="AH14">
            <v>8729</v>
          </cell>
          <cell r="AI14">
            <v>7105</v>
          </cell>
          <cell r="AJ14">
            <v>8154</v>
          </cell>
          <cell r="AK14">
            <v>10790</v>
          </cell>
          <cell r="AL14">
            <v>13078</v>
          </cell>
          <cell r="AM14">
            <v>22619</v>
          </cell>
          <cell r="AN14">
            <v>16663</v>
          </cell>
          <cell r="AO14">
            <v>18581</v>
          </cell>
          <cell r="AP14">
            <v>20580</v>
          </cell>
        </row>
      </sheetData>
      <sheetData sheetId="14">
        <row r="6">
          <cell r="V6">
            <v>127100</v>
          </cell>
          <cell r="W6">
            <v>128458</v>
          </cell>
          <cell r="X6">
            <v>126446</v>
          </cell>
          <cell r="Y6">
            <v>125496</v>
          </cell>
          <cell r="Z6">
            <v>124120</v>
          </cell>
          <cell r="AA6">
            <v>119823</v>
          </cell>
          <cell r="AB6">
            <v>113017</v>
          </cell>
          <cell r="AC6">
            <v>129398</v>
          </cell>
          <cell r="AD6">
            <v>134951</v>
          </cell>
          <cell r="AE6">
            <v>138057</v>
          </cell>
          <cell r="AF6">
            <v>140126</v>
          </cell>
          <cell r="AG6">
            <v>141529</v>
          </cell>
        </row>
        <row r="10">
          <cell r="W10">
            <v>56918</v>
          </cell>
          <cell r="X10">
            <v>55964</v>
          </cell>
          <cell r="Y10">
            <v>55688</v>
          </cell>
          <cell r="Z10">
            <v>55633</v>
          </cell>
          <cell r="AA10">
            <v>53633</v>
          </cell>
          <cell r="AB10">
            <v>50974</v>
          </cell>
          <cell r="AC10">
            <v>57961</v>
          </cell>
          <cell r="AD10">
            <v>58890</v>
          </cell>
          <cell r="AE10">
            <v>60374</v>
          </cell>
          <cell r="AF10">
            <v>60917</v>
          </cell>
          <cell r="AG10">
            <v>62895</v>
          </cell>
        </row>
        <row r="14">
          <cell r="W14">
            <v>44931</v>
          </cell>
          <cell r="X14">
            <v>43392</v>
          </cell>
          <cell r="Y14">
            <v>44895</v>
          </cell>
          <cell r="Z14">
            <v>46513</v>
          </cell>
          <cell r="AA14">
            <v>49280</v>
          </cell>
          <cell r="AB14">
            <v>49208</v>
          </cell>
          <cell r="AC14">
            <v>53183</v>
          </cell>
          <cell r="AD14">
            <v>52943</v>
          </cell>
          <cell r="AE14">
            <v>53704</v>
          </cell>
          <cell r="AF14">
            <v>55450</v>
          </cell>
          <cell r="AG14">
            <v>57489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AD7">
            <v>360574</v>
          </cell>
          <cell r="AJ7">
            <v>781505</v>
          </cell>
          <cell r="AK7">
            <v>820430</v>
          </cell>
          <cell r="AL7">
            <v>876005</v>
          </cell>
          <cell r="AM7">
            <v>921944</v>
          </cell>
          <cell r="AN7">
            <v>989899</v>
          </cell>
          <cell r="AO7">
            <v>1061256</v>
          </cell>
          <cell r="AP7">
            <v>1130182</v>
          </cell>
        </row>
      </sheetData>
      <sheetData sheetId="23"/>
      <sheetData sheetId="24">
        <row r="6">
          <cell r="L6">
            <v>10469</v>
          </cell>
          <cell r="M6">
            <v>11750</v>
          </cell>
          <cell r="N6">
            <v>11963</v>
          </cell>
          <cell r="O6">
            <v>12256</v>
          </cell>
          <cell r="P6">
            <v>12820</v>
          </cell>
          <cell r="Q6">
            <v>13170</v>
          </cell>
          <cell r="R6">
            <v>13820</v>
          </cell>
          <cell r="S6">
            <v>13954</v>
          </cell>
          <cell r="T6">
            <v>14400</v>
          </cell>
          <cell r="U6">
            <v>14964</v>
          </cell>
          <cell r="V6">
            <v>15325</v>
          </cell>
          <cell r="W6">
            <v>15830</v>
          </cell>
        </row>
      </sheetData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formation résidentielle et alt"/>
      <sheetName val="Etab.formateur"/>
      <sheetName val="Stagiaires Total"/>
      <sheetName val="Lauréats"/>
      <sheetName val="stagiaires par departement"/>
      <sheetName val="Stagiaires par secteur"/>
      <sheetName val="Transfert"/>
      <sheetName val=" formation"/>
      <sheetName val="Feuil1"/>
      <sheetName val="credit"/>
      <sheetName val="formation(U,R)"/>
    </sheetNames>
    <sheetDataSet>
      <sheetData sheetId="0">
        <row r="22">
          <cell r="AB22">
            <v>272226</v>
          </cell>
          <cell r="AC22">
            <v>293447</v>
          </cell>
          <cell r="AD22">
            <v>301463</v>
          </cell>
          <cell r="AE22">
            <v>319586</v>
          </cell>
          <cell r="AF22">
            <v>359672</v>
          </cell>
          <cell r="AG22">
            <v>388785</v>
          </cell>
          <cell r="AH22">
            <v>391858</v>
          </cell>
          <cell r="AI22">
            <v>396129</v>
          </cell>
          <cell r="AJ22">
            <v>387011</v>
          </cell>
          <cell r="AK22">
            <v>360695</v>
          </cell>
          <cell r="AL22">
            <v>338295</v>
          </cell>
          <cell r="AM22">
            <v>336293</v>
          </cell>
        </row>
        <row r="24">
          <cell r="AC24">
            <v>64.123674803286463</v>
          </cell>
          <cell r="AD24">
            <v>65.546352288672239</v>
          </cell>
          <cell r="AE24">
            <v>66.942544416839283</v>
          </cell>
          <cell r="AF24">
            <v>67.246546853800126</v>
          </cell>
          <cell r="AG24">
            <v>67.63686870635442</v>
          </cell>
          <cell r="AH24">
            <v>66.715238683400628</v>
          </cell>
          <cell r="AI24">
            <v>65.436764286381461</v>
          </cell>
          <cell r="AJ24">
            <v>64.827097937784714</v>
          </cell>
          <cell r="AK24">
            <v>66.053868226618064</v>
          </cell>
          <cell r="AL24">
            <v>68.063081038738389</v>
          </cell>
          <cell r="AM24">
            <v>70.21585343732994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Transfert"/>
      <sheetName val="Feuil2"/>
      <sheetName val="Feuil3"/>
    </sheetNames>
    <sheetDataSet>
      <sheetData sheetId="0">
        <row r="10">
          <cell r="AN10" t="str">
            <v>176 428</v>
          </cell>
          <cell r="AP10">
            <v>197551</v>
          </cell>
          <cell r="AQ10">
            <v>215618.63956763002</v>
          </cell>
          <cell r="AR10">
            <v>214884</v>
          </cell>
          <cell r="AS10">
            <v>194715.26</v>
          </cell>
          <cell r="AT10">
            <v>205415.95</v>
          </cell>
        </row>
        <row r="12">
          <cell r="AP12">
            <v>53083</v>
          </cell>
          <cell r="AQ12">
            <v>54999.449749799998</v>
          </cell>
          <cell r="AR12">
            <v>60325.274973960004</v>
          </cell>
          <cell r="AS12">
            <v>65492.06</v>
          </cell>
          <cell r="AT12">
            <v>68612.452000000005</v>
          </cell>
        </row>
      </sheetData>
      <sheetData sheetId="1"/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plan 00-04"/>
      <sheetName val="Transfert"/>
      <sheetName val="Feuil2"/>
      <sheetName val="Feuil3"/>
    </sheetNames>
    <sheetDataSet>
      <sheetData sheetId="0">
        <row r="9">
          <cell r="AN9">
            <v>61706</v>
          </cell>
          <cell r="AP9">
            <v>67845</v>
          </cell>
          <cell r="AQ9">
            <v>70567.831826330003</v>
          </cell>
          <cell r="AR9">
            <v>89913</v>
          </cell>
          <cell r="AS9">
            <v>48870.203999999998</v>
          </cell>
          <cell r="AT9">
            <v>56542.542000000001</v>
          </cell>
        </row>
        <row r="15">
          <cell r="AP15">
            <v>5469</v>
          </cell>
          <cell r="AQ15">
            <v>5101.4329908999998</v>
          </cell>
          <cell r="AR15">
            <v>4069.7842014099983</v>
          </cell>
          <cell r="AS15">
            <v>6437.3940000000002</v>
          </cell>
          <cell r="AT15">
            <v>10029.681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e et sexe T"/>
      <sheetName val="age et sexeU"/>
      <sheetName val="age et sexeR"/>
      <sheetName val="brancheU"/>
      <sheetName val="brancheR"/>
      <sheetName val="Tx d'activité T"/>
      <sheetName val="Tx d'activité U"/>
      <sheetName val="Tx d'activité R"/>
      <sheetName val="Tx activitéT(diplome)"/>
      <sheetName val="Tx-activiteU(region)"/>
      <sheetName val="Transfert"/>
      <sheetName val="tx d'activitérégion"/>
      <sheetName val="Feuil2"/>
      <sheetName val="Feuil3"/>
      <sheetName val="Feuil1"/>
    </sheetNames>
    <sheetDataSet>
      <sheetData sheetId="0">
        <row r="8">
          <cell r="AF8">
            <v>2296876</v>
          </cell>
          <cell r="AH8">
            <v>2116097</v>
          </cell>
          <cell r="AI8">
            <v>2025178</v>
          </cell>
          <cell r="AJ8">
            <v>2035328</v>
          </cell>
          <cell r="AK8">
            <v>1886481</v>
          </cell>
          <cell r="AL8">
            <v>1743684</v>
          </cell>
          <cell r="AM8">
            <v>1684593</v>
          </cell>
          <cell r="AN8">
            <v>1604490.9199999121</v>
          </cell>
          <cell r="AO8">
            <v>1484298.2966648815</v>
          </cell>
          <cell r="AP8">
            <v>1384409</v>
          </cell>
          <cell r="AQ8">
            <v>1410000</v>
          </cell>
          <cell r="AR8">
            <v>1344000</v>
          </cell>
        </row>
        <row r="9">
          <cell r="AH9">
            <v>5999899</v>
          </cell>
          <cell r="AI9">
            <v>6165871</v>
          </cell>
          <cell r="AJ9">
            <v>6211530</v>
          </cell>
          <cell r="AK9">
            <v>6313594</v>
          </cell>
          <cell r="AL9">
            <v>6364938</v>
          </cell>
          <cell r="AM9">
            <v>6308300</v>
          </cell>
          <cell r="AN9">
            <v>6335437.6799993422</v>
          </cell>
          <cell r="AO9">
            <v>6391841.5225384263</v>
          </cell>
          <cell r="AP9">
            <v>6354762</v>
          </cell>
          <cell r="AQ9">
            <v>6513000</v>
          </cell>
          <cell r="AR9">
            <v>6508000</v>
          </cell>
        </row>
        <row r="10">
          <cell r="AH10">
            <v>2710212</v>
          </cell>
          <cell r="AI10">
            <v>2760176</v>
          </cell>
          <cell r="AJ10">
            <v>2800586</v>
          </cell>
          <cell r="AK10">
            <v>2833377</v>
          </cell>
          <cell r="AL10">
            <v>2777588</v>
          </cell>
          <cell r="AM10">
            <v>3005969</v>
          </cell>
          <cell r="AN10">
            <v>3054529.3500002148</v>
          </cell>
          <cell r="AO10">
            <v>3220260.746200976</v>
          </cell>
          <cell r="AP10">
            <v>3180100</v>
          </cell>
          <cell r="AQ10">
            <v>3256000</v>
          </cell>
          <cell r="AR10">
            <v>3245000</v>
          </cell>
        </row>
        <row r="27">
          <cell r="AH27">
            <v>11548704</v>
          </cell>
          <cell r="AI27">
            <v>11705325</v>
          </cell>
          <cell r="AJ27">
            <v>11812952</v>
          </cell>
          <cell r="AK27">
            <v>11827096</v>
          </cell>
          <cell r="AL27">
            <v>11747185</v>
          </cell>
          <cell r="AM27">
            <v>11914461</v>
          </cell>
          <cell r="AN27">
            <v>11977889.989999397</v>
          </cell>
          <cell r="AO27">
            <v>12081823.789187886</v>
          </cell>
          <cell r="AP27">
            <v>11971465</v>
          </cell>
          <cell r="AQ27">
            <v>12280000</v>
          </cell>
          <cell r="AR27">
            <v>12191000</v>
          </cell>
        </row>
      </sheetData>
      <sheetData sheetId="1">
        <row r="7">
          <cell r="AF7">
            <v>922570</v>
          </cell>
          <cell r="AH7">
            <v>835580</v>
          </cell>
          <cell r="AI7">
            <v>788108</v>
          </cell>
          <cell r="AJ7">
            <v>771299</v>
          </cell>
          <cell r="AK7">
            <v>734052</v>
          </cell>
          <cell r="AL7">
            <v>690056</v>
          </cell>
          <cell r="AM7">
            <v>812214</v>
          </cell>
          <cell r="AN7">
            <v>775385.47999999637</v>
          </cell>
          <cell r="AO7">
            <v>725148.26934617688</v>
          </cell>
          <cell r="AP7">
            <v>708599</v>
          </cell>
          <cell r="AQ7">
            <v>727000</v>
          </cell>
          <cell r="AR7">
            <v>718000</v>
          </cell>
        </row>
        <row r="8">
          <cell r="AN8">
            <v>4009294.8200000473</v>
          </cell>
          <cell r="AO8">
            <v>4103325.0520014083</v>
          </cell>
          <cell r="AP8">
            <v>4148600</v>
          </cell>
          <cell r="AQ8">
            <v>4290000</v>
          </cell>
          <cell r="AR8">
            <v>4344000</v>
          </cell>
        </row>
        <row r="9">
          <cell r="AN9">
            <v>1843560.8200000138</v>
          </cell>
          <cell r="AO9">
            <v>1990781.8974586695</v>
          </cell>
          <cell r="AP9">
            <v>1990454</v>
          </cell>
          <cell r="AQ9">
            <v>2025000</v>
          </cell>
          <cell r="AR9">
            <v>2036000</v>
          </cell>
        </row>
        <row r="27">
          <cell r="AH27">
            <v>6144593</v>
          </cell>
          <cell r="AI27">
            <v>6217252</v>
          </cell>
          <cell r="AJ27">
            <v>6307339</v>
          </cell>
          <cell r="AK27">
            <v>6326120</v>
          </cell>
          <cell r="AL27">
            <v>6307200</v>
          </cell>
          <cell r="AM27">
            <v>6886503</v>
          </cell>
          <cell r="AN27">
            <v>7016412.260000051</v>
          </cell>
          <cell r="AO27">
            <v>7204294.7085495768</v>
          </cell>
          <cell r="AP27">
            <v>7291123</v>
          </cell>
          <cell r="AQ27">
            <v>7510000</v>
          </cell>
          <cell r="AR27">
            <v>7590000</v>
          </cell>
        </row>
      </sheetData>
      <sheetData sheetId="2">
        <row r="27">
          <cell r="AF27">
            <v>5448940</v>
          </cell>
          <cell r="AH27">
            <v>5404111</v>
          </cell>
          <cell r="AI27">
            <v>5488073</v>
          </cell>
          <cell r="AJ27">
            <v>5505613</v>
          </cell>
          <cell r="AK27">
            <v>5500976</v>
          </cell>
          <cell r="AL27">
            <v>5439985</v>
          </cell>
          <cell r="AM27">
            <v>5027958</v>
          </cell>
          <cell r="AN27">
            <v>4961477.7299995935</v>
          </cell>
          <cell r="AO27">
            <v>4877529.0806381786</v>
          </cell>
          <cell r="AP27">
            <v>4680341</v>
          </cell>
          <cell r="AQ27">
            <v>4771000</v>
          </cell>
          <cell r="AR27">
            <v>4600000</v>
          </cell>
        </row>
      </sheetData>
      <sheetData sheetId="3"/>
      <sheetData sheetId="4"/>
      <sheetData sheetId="5">
        <row r="10">
          <cell r="AF10">
            <v>49.6</v>
          </cell>
          <cell r="AH10">
            <v>48.4</v>
          </cell>
          <cell r="AI10">
            <v>48.3</v>
          </cell>
          <cell r="AJ10">
            <v>48</v>
          </cell>
          <cell r="AK10">
            <v>47.4</v>
          </cell>
          <cell r="AL10">
            <v>46.5</v>
          </cell>
          <cell r="AM10">
            <v>46.7</v>
          </cell>
          <cell r="AN10">
            <v>46</v>
          </cell>
          <cell r="AO10">
            <v>45.8</v>
          </cell>
          <cell r="AQ10">
            <v>44.8</v>
          </cell>
          <cell r="AS10">
            <v>45.3</v>
          </cell>
        </row>
        <row r="16">
          <cell r="AH16">
            <v>73.599999999999994</v>
          </cell>
          <cell r="AI16">
            <v>73</v>
          </cell>
          <cell r="AJ16">
            <v>72.400000000000006</v>
          </cell>
          <cell r="AK16">
            <v>71.5</v>
          </cell>
          <cell r="AL16">
            <v>70.8</v>
          </cell>
          <cell r="AM16">
            <v>71.599999999999994</v>
          </cell>
          <cell r="AN16">
            <v>71</v>
          </cell>
          <cell r="AO16">
            <v>71</v>
          </cell>
          <cell r="AQ16">
            <v>70.400000000000006</v>
          </cell>
          <cell r="AS16">
            <v>70.400000000000006</v>
          </cell>
        </row>
        <row r="22">
          <cell r="AH22">
            <v>24.7</v>
          </cell>
          <cell r="AI22">
            <v>25.1</v>
          </cell>
          <cell r="AJ22">
            <v>25.3</v>
          </cell>
          <cell r="AK22">
            <v>24.8</v>
          </cell>
          <cell r="AL22">
            <v>23.6</v>
          </cell>
          <cell r="AM22">
            <v>22.4</v>
          </cell>
          <cell r="AN22">
            <v>21.8</v>
          </cell>
          <cell r="AO22">
            <v>21.5</v>
          </cell>
          <cell r="AQ22">
            <v>19.899999999999999</v>
          </cell>
          <cell r="AS22">
            <v>20.9</v>
          </cell>
        </row>
      </sheetData>
      <sheetData sheetId="6">
        <row r="5">
          <cell r="AI5">
            <v>43.6</v>
          </cell>
          <cell r="AK5">
            <v>42.8</v>
          </cell>
          <cell r="AL5">
            <v>42.4</v>
          </cell>
          <cell r="AM5">
            <v>42.1</v>
          </cell>
          <cell r="AN5">
            <v>41.4</v>
          </cell>
          <cell r="AO5">
            <v>40.5</v>
          </cell>
          <cell r="AP5">
            <v>42.4</v>
          </cell>
          <cell r="AQ5">
            <v>42</v>
          </cell>
          <cell r="AR5">
            <v>42.3</v>
          </cell>
          <cell r="AT5">
            <v>41.9</v>
          </cell>
          <cell r="AU5">
            <v>42.3</v>
          </cell>
          <cell r="AV5">
            <v>41.9</v>
          </cell>
        </row>
        <row r="16">
          <cell r="AK16">
            <v>69.599999999999994</v>
          </cell>
          <cell r="AL16">
            <v>69</v>
          </cell>
          <cell r="AM16">
            <v>68.2</v>
          </cell>
          <cell r="AN16">
            <v>67.3</v>
          </cell>
          <cell r="AO16">
            <v>66.3</v>
          </cell>
          <cell r="AP16">
            <v>67.599999999999994</v>
          </cell>
          <cell r="AQ16">
            <v>67.3</v>
          </cell>
          <cell r="AT16">
            <v>67.400000000000006</v>
          </cell>
          <cell r="AU16">
            <v>67.3</v>
          </cell>
          <cell r="AV16">
            <v>67</v>
          </cell>
        </row>
        <row r="27">
          <cell r="AK27">
            <v>17.600000000000001</v>
          </cell>
          <cell r="AL27">
            <v>17.5</v>
          </cell>
          <cell r="AM27">
            <v>17.8</v>
          </cell>
          <cell r="AN27">
            <v>17.399999999999999</v>
          </cell>
          <cell r="AO27">
            <v>16.600000000000001</v>
          </cell>
          <cell r="AP27">
            <v>18.399999999999999</v>
          </cell>
          <cell r="AQ27">
            <v>18.100000000000001</v>
          </cell>
          <cell r="AR27">
            <v>18.5</v>
          </cell>
          <cell r="AT27">
            <v>17.899999999999999</v>
          </cell>
          <cell r="AU27">
            <v>18.7</v>
          </cell>
          <cell r="AV27">
            <v>18.3</v>
          </cell>
        </row>
      </sheetData>
      <sheetData sheetId="7">
        <row r="10">
          <cell r="AD10">
            <v>58.4</v>
          </cell>
          <cell r="AF10">
            <v>57</v>
          </cell>
          <cell r="AG10">
            <v>57.5</v>
          </cell>
          <cell r="AH10">
            <v>57.2</v>
          </cell>
          <cell r="AI10">
            <v>56.7</v>
          </cell>
          <cell r="AJ10">
            <v>55.7</v>
          </cell>
          <cell r="AK10">
            <v>54.1</v>
          </cell>
          <cell r="AL10">
            <v>53.2</v>
          </cell>
          <cell r="AM10">
            <v>52.2</v>
          </cell>
          <cell r="AN10">
            <v>50</v>
          </cell>
          <cell r="AO10">
            <v>50.9</v>
          </cell>
          <cell r="AP10">
            <v>49.1</v>
          </cell>
        </row>
        <row r="16">
          <cell r="AF16">
            <v>79.7</v>
          </cell>
          <cell r="AG16">
            <v>79.3</v>
          </cell>
          <cell r="AH16">
            <v>78.7</v>
          </cell>
          <cell r="AI16">
            <v>78.2</v>
          </cell>
          <cell r="AJ16">
            <v>77.900000000000006</v>
          </cell>
          <cell r="AK16">
            <v>78.400000000000006</v>
          </cell>
          <cell r="AL16">
            <v>77.5</v>
          </cell>
          <cell r="AM16">
            <v>77</v>
          </cell>
          <cell r="AN16">
            <v>75.900000000000006</v>
          </cell>
          <cell r="AO16">
            <v>76</v>
          </cell>
          <cell r="AP16">
            <v>74.400000000000006</v>
          </cell>
        </row>
        <row r="22">
          <cell r="AF22">
            <v>35.6</v>
          </cell>
          <cell r="AG22">
            <v>36.799999999999997</v>
          </cell>
          <cell r="AH22">
            <v>36.9</v>
          </cell>
          <cell r="AI22">
            <v>36.6</v>
          </cell>
          <cell r="AJ22">
            <v>34.6</v>
          </cell>
          <cell r="AK22">
            <v>29.6</v>
          </cell>
          <cell r="AL22">
            <v>28.6</v>
          </cell>
          <cell r="AM22">
            <v>27.1</v>
          </cell>
          <cell r="AN22">
            <v>23.7</v>
          </cell>
          <cell r="AO22">
            <v>25.2</v>
          </cell>
          <cell r="AP22">
            <v>22.8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xe et age T"/>
      <sheetName val="age et sexeU"/>
      <sheetName val="age et sexeR"/>
      <sheetName val="Taux d'emploi"/>
      <sheetName val="StatuN"/>
      <sheetName val="StatuU"/>
      <sheetName val="StatuR"/>
      <sheetName val="Secteur"/>
      <sheetName val="ProfessionU"/>
      <sheetName val="IDMaj"/>
      <sheetName val="BrancheN"/>
      <sheetName val="BrancheN (+15)"/>
      <sheetName val="BrancheN (+15) (2)"/>
      <sheetName val="brancheU(sexe)"/>
      <sheetName val="BrancheU"/>
      <sheetName val="BrancheR"/>
      <sheetName val="brancheN(-15)"/>
      <sheetName val="Transfert"/>
      <sheetName val="Feuil1"/>
      <sheetName val="Feuil2"/>
    </sheetNames>
    <sheetDataSet>
      <sheetData sheetId="0">
        <row r="7">
          <cell r="AL7">
            <v>41296</v>
          </cell>
        </row>
        <row r="8">
          <cell r="AF8">
            <v>1722385</v>
          </cell>
          <cell r="AG8">
            <v>1637778</v>
          </cell>
          <cell r="AH8">
            <v>1629193</v>
          </cell>
          <cell r="AI8">
            <v>1493539</v>
          </cell>
          <cell r="AJ8">
            <v>1351538</v>
          </cell>
          <cell r="AK8">
            <v>1237440</v>
          </cell>
          <cell r="AL8">
            <v>1183950.9199999121</v>
          </cell>
          <cell r="AM8">
            <v>1114279.8898510132</v>
          </cell>
          <cell r="AN8">
            <v>953055</v>
          </cell>
          <cell r="AO8">
            <v>962000</v>
          </cell>
          <cell r="AP8">
            <v>905000</v>
          </cell>
        </row>
        <row r="9">
          <cell r="AF9">
            <v>5421014</v>
          </cell>
          <cell r="AG9">
            <v>5553801</v>
          </cell>
          <cell r="AH9">
            <v>5557715</v>
          </cell>
          <cell r="AI9">
            <v>5665961</v>
          </cell>
          <cell r="AJ9">
            <v>5748838</v>
          </cell>
          <cell r="AK9">
            <v>5636499</v>
          </cell>
          <cell r="AL9">
            <v>5684526.6799993422</v>
          </cell>
          <cell r="AM9">
            <v>5741239.2731812466</v>
          </cell>
          <cell r="AN9">
            <v>5524349</v>
          </cell>
          <cell r="AO9">
            <v>5618000</v>
          </cell>
          <cell r="AP9">
            <v>5647000</v>
          </cell>
        </row>
        <row r="10">
          <cell r="AF10">
            <v>2648348</v>
          </cell>
          <cell r="AG10">
            <v>2685103</v>
          </cell>
          <cell r="AH10">
            <v>2704381</v>
          </cell>
          <cell r="AI10">
            <v>2735205</v>
          </cell>
          <cell r="AJ10">
            <v>2700594</v>
          </cell>
          <cell r="AK10">
            <v>2918838</v>
          </cell>
          <cell r="AL10">
            <v>2974543.3500002148</v>
          </cell>
          <cell r="AM10">
            <v>3143612.97355039</v>
          </cell>
          <cell r="AN10">
            <v>3037624</v>
          </cell>
          <cell r="AO10">
            <v>3114000</v>
          </cell>
          <cell r="AP10">
            <v>3121000</v>
          </cell>
        </row>
        <row r="29">
          <cell r="AF29">
            <v>10510503</v>
          </cell>
          <cell r="AG29">
            <v>10624597</v>
          </cell>
          <cell r="AH29">
            <v>10645573</v>
          </cell>
          <cell r="AI29">
            <v>10678729</v>
          </cell>
          <cell r="AJ29">
            <v>10641621</v>
          </cell>
          <cell r="AK29">
            <v>10698931</v>
          </cell>
          <cell r="AL29">
            <v>10809609.989999397</v>
          </cell>
          <cell r="AM29">
            <v>10974819.33015543</v>
          </cell>
          <cell r="AN29">
            <v>10542420</v>
          </cell>
          <cell r="AO29">
            <v>10772000</v>
          </cell>
          <cell r="AP29">
            <v>10749000</v>
          </cell>
        </row>
      </sheetData>
      <sheetData sheetId="1">
        <row r="7">
          <cell r="AN7">
            <v>4168</v>
          </cell>
        </row>
        <row r="8">
          <cell r="AH8">
            <v>555501</v>
          </cell>
          <cell r="AI8">
            <v>504596</v>
          </cell>
          <cell r="AJ8">
            <v>477608</v>
          </cell>
          <cell r="AK8">
            <v>447749</v>
          </cell>
          <cell r="AL8">
            <v>406879</v>
          </cell>
          <cell r="AM8">
            <v>464266</v>
          </cell>
          <cell r="AN8">
            <v>443513.47999999637</v>
          </cell>
          <cell r="AO8">
            <v>440915.25451368676</v>
          </cell>
          <cell r="AP8">
            <v>387287</v>
          </cell>
          <cell r="AQ8">
            <v>388000</v>
          </cell>
          <cell r="AR8">
            <v>383000</v>
          </cell>
        </row>
        <row r="9">
          <cell r="AH9">
            <v>3022530</v>
          </cell>
          <cell r="AI9">
            <v>3083100</v>
          </cell>
          <cell r="AJ9">
            <v>3078865</v>
          </cell>
          <cell r="AK9">
            <v>3119772</v>
          </cell>
          <cell r="AL9">
            <v>3184528</v>
          </cell>
          <cell r="AM9">
            <v>3349345</v>
          </cell>
          <cell r="AN9">
            <v>3431438.8200000473</v>
          </cell>
          <cell r="AO9">
            <v>3532336.4251664015</v>
          </cell>
          <cell r="AP9">
            <v>3448694</v>
          </cell>
          <cell r="AQ9">
            <v>3500000</v>
          </cell>
          <cell r="AR9">
            <v>3594000</v>
          </cell>
        </row>
        <row r="10">
          <cell r="AH10">
            <v>1526758</v>
          </cell>
          <cell r="AI10">
            <v>1520286</v>
          </cell>
          <cell r="AJ10">
            <v>1563584</v>
          </cell>
          <cell r="AK10">
            <v>1573043</v>
          </cell>
          <cell r="AL10">
            <v>1553182</v>
          </cell>
          <cell r="AM10">
            <v>1724465</v>
          </cell>
          <cell r="AN10">
            <v>1776175.8200000138</v>
          </cell>
          <cell r="AO10">
            <v>1925385.2835053888</v>
          </cell>
          <cell r="AP10">
            <v>1877891</v>
          </cell>
          <cell r="AQ10">
            <v>1903000</v>
          </cell>
          <cell r="AR10">
            <v>1933000</v>
          </cell>
        </row>
        <row r="28">
          <cell r="AH28">
            <v>5320476</v>
          </cell>
          <cell r="AI28">
            <v>5346115</v>
          </cell>
          <cell r="AJ28">
            <v>5372684</v>
          </cell>
          <cell r="AK28">
            <v>5401830</v>
          </cell>
          <cell r="AL28">
            <v>5428237</v>
          </cell>
          <cell r="AM28">
            <v>5871785</v>
          </cell>
          <cell r="AN28">
            <v>6026006.260000051</v>
          </cell>
          <cell r="AO28">
            <v>6276602.8005248839</v>
          </cell>
          <cell r="AP28">
            <v>6139532</v>
          </cell>
          <cell r="AQ28">
            <v>6239000</v>
          </cell>
          <cell r="AR28">
            <v>6389000</v>
          </cell>
        </row>
      </sheetData>
      <sheetData sheetId="2">
        <row r="7">
          <cell r="AN7">
            <v>37128</v>
          </cell>
        </row>
        <row r="8">
          <cell r="AH8">
            <v>1166884</v>
          </cell>
          <cell r="AI8">
            <v>1133182</v>
          </cell>
          <cell r="AJ8">
            <v>1151585</v>
          </cell>
          <cell r="AK8">
            <v>1045790</v>
          </cell>
          <cell r="AL8">
            <v>944659</v>
          </cell>
          <cell r="AM8">
            <v>773174</v>
          </cell>
          <cell r="AN8">
            <v>740437.43999994954</v>
          </cell>
          <cell r="AO8">
            <v>673364.63533734123</v>
          </cell>
          <cell r="AP8">
            <v>565768</v>
          </cell>
          <cell r="AQ8">
            <v>574000</v>
          </cell>
          <cell r="AR8">
            <v>522000</v>
          </cell>
        </row>
        <row r="9">
          <cell r="AH9">
            <v>2398484</v>
          </cell>
          <cell r="AI9">
            <v>2470701</v>
          </cell>
          <cell r="AJ9">
            <v>2478850</v>
          </cell>
          <cell r="AK9">
            <v>2546189</v>
          </cell>
          <cell r="AL9">
            <v>2564310</v>
          </cell>
          <cell r="AM9">
            <v>2287154</v>
          </cell>
          <cell r="AN9">
            <v>2253087.8599997414</v>
          </cell>
          <cell r="AO9">
            <v>2208902.8480149596</v>
          </cell>
          <cell r="AP9">
            <v>2075655</v>
          </cell>
          <cell r="AQ9">
            <v>2119000</v>
          </cell>
          <cell r="AR9">
            <v>2053000</v>
          </cell>
        </row>
        <row r="10">
          <cell r="AH10">
            <v>1121590</v>
          </cell>
          <cell r="AI10">
            <v>1164817</v>
          </cell>
          <cell r="AJ10">
            <v>1140797</v>
          </cell>
          <cell r="AK10">
            <v>1162162</v>
          </cell>
          <cell r="AL10">
            <v>1147412</v>
          </cell>
          <cell r="AM10">
            <v>1194373</v>
          </cell>
          <cell r="AN10">
            <v>1198367.5299999334</v>
          </cell>
          <cell r="AO10">
            <v>1218227.6900448806</v>
          </cell>
          <cell r="AP10">
            <v>1159733</v>
          </cell>
          <cell r="AQ10">
            <v>1212000</v>
          </cell>
          <cell r="AR10">
            <v>1188000</v>
          </cell>
        </row>
        <row r="28">
          <cell r="AH28">
            <v>5190027</v>
          </cell>
          <cell r="AI28">
            <v>5278482</v>
          </cell>
          <cell r="AJ28">
            <v>5272889</v>
          </cell>
          <cell r="AK28">
            <v>5276899</v>
          </cell>
          <cell r="AL28">
            <v>5213384</v>
          </cell>
          <cell r="AM28">
            <v>4827146</v>
          </cell>
          <cell r="AN28">
            <v>4783603.7299995935</v>
          </cell>
          <cell r="AO28">
            <v>4698216.5296305846</v>
          </cell>
          <cell r="AP28">
            <v>4402887</v>
          </cell>
          <cell r="AQ28">
            <v>4534000</v>
          </cell>
          <cell r="AR28">
            <v>4359000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9-2016 4 branches"/>
      <sheetName val="1999-2017 (détail)"/>
      <sheetName val="Feuil2"/>
    </sheetNames>
    <sheetDataSet>
      <sheetData sheetId="0">
        <row r="4">
          <cell r="M4">
            <v>4188053</v>
          </cell>
          <cell r="O4">
            <v>4119756</v>
          </cell>
          <cell r="P4">
            <v>4177660</v>
          </cell>
          <cell r="Q4">
            <v>4193724</v>
          </cell>
          <cell r="R4">
            <v>4161926</v>
          </cell>
          <cell r="S4">
            <v>4042943</v>
          </cell>
          <cell r="T4">
            <v>3760293</v>
          </cell>
          <cell r="U4">
            <v>3714194.9599988461</v>
          </cell>
          <cell r="V4">
            <v>3567840.2675446304</v>
          </cell>
          <cell r="W4">
            <v>3295000</v>
          </cell>
          <cell r="X4">
            <v>3364000</v>
          </cell>
          <cell r="Y4">
            <v>3149457</v>
          </cell>
        </row>
        <row r="5">
          <cell r="O5">
            <v>1208323</v>
          </cell>
          <cell r="P5">
            <v>1213378</v>
          </cell>
          <cell r="Q5">
            <v>1176595</v>
          </cell>
          <cell r="R5">
            <v>1191696</v>
          </cell>
          <cell r="S5">
            <v>1199610</v>
          </cell>
          <cell r="T5">
            <v>1255624</v>
          </cell>
          <cell r="U5">
            <v>1299817.5800000823</v>
          </cell>
          <cell r="V5">
            <v>1317237.5186213329</v>
          </cell>
          <cell r="W5">
            <v>1280000</v>
          </cell>
          <cell r="X5">
            <v>1260000</v>
          </cell>
          <cell r="Y5">
            <v>1289880</v>
          </cell>
        </row>
        <row r="6">
          <cell r="O6">
            <v>1038062</v>
          </cell>
          <cell r="P6">
            <v>988370</v>
          </cell>
          <cell r="Q6">
            <v>988484</v>
          </cell>
          <cell r="R6">
            <v>1006296</v>
          </cell>
          <cell r="S6">
            <v>1042110</v>
          </cell>
          <cell r="T6">
            <v>1154746</v>
          </cell>
          <cell r="U6">
            <v>1124551.3599999598</v>
          </cell>
          <cell r="V6">
            <v>1148340.9091017314</v>
          </cell>
          <cell r="W6">
            <v>1138536.0000000002</v>
          </cell>
          <cell r="X6">
            <v>1210000</v>
          </cell>
          <cell r="Y6">
            <v>1203887.9999999998</v>
          </cell>
        </row>
        <row r="7">
          <cell r="O7">
            <v>4144362</v>
          </cell>
          <cell r="P7">
            <v>4245189</v>
          </cell>
          <cell r="Q7">
            <v>4286770</v>
          </cell>
          <cell r="R7">
            <v>4318811</v>
          </cell>
          <cell r="S7">
            <v>4356958</v>
          </cell>
          <cell r="T7">
            <v>4528268</v>
          </cell>
          <cell r="U7">
            <v>4671045.899999815</v>
          </cell>
          <cell r="V7">
            <v>4941400.6348875966</v>
          </cell>
          <cell r="W7">
            <v>4827000</v>
          </cell>
          <cell r="X7">
            <v>4937000</v>
          </cell>
          <cell r="Y7">
            <v>5095026</v>
          </cell>
        </row>
        <row r="8">
          <cell r="O8">
            <v>10510503</v>
          </cell>
          <cell r="P8">
            <v>10624597</v>
          </cell>
          <cell r="Q8">
            <v>10645573</v>
          </cell>
          <cell r="R8">
            <v>10678729</v>
          </cell>
          <cell r="S8">
            <v>10641621</v>
          </cell>
          <cell r="T8">
            <v>10698931</v>
          </cell>
          <cell r="U8">
            <v>10809609.799998702</v>
          </cell>
          <cell r="V8">
            <v>10974819.330155293</v>
          </cell>
          <cell r="W8">
            <v>10542000</v>
          </cell>
          <cell r="X8">
            <v>10771000</v>
          </cell>
          <cell r="Y8">
            <v>10749000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ômageT"/>
      <sheetName val="pop-chomageU"/>
      <sheetName val="pop-chomageR"/>
      <sheetName val="Tx-chômage T"/>
      <sheetName val="Tx-chômageU"/>
      <sheetName val="Tx-chômageR"/>
      <sheetName val="tx-chomage (T,D)"/>
      <sheetName val="Tx-chômage(U,D)"/>
      <sheetName val="tx-chomage (R,D)"/>
      <sheetName val="tx-chomage (T,D,Masculin)"/>
      <sheetName val="tx-chomage (T,D,féminin)"/>
      <sheetName val="Tx-ch (Nivx-Instruction)"/>
      <sheetName val="Tx-chômageU(region)"/>
      <sheetName val="Graph1"/>
      <sheetName val="Transfert"/>
      <sheetName val="Feuil1"/>
      <sheetName val="Rapport sur la compatibilité"/>
      <sheetName val="Feuil2"/>
      <sheetName val="Feuil3"/>
      <sheetName val="Feuil4"/>
    </sheetNames>
    <sheetDataSet>
      <sheetData sheetId="0">
        <row r="8">
          <cell r="AN8">
            <v>420540</v>
          </cell>
        </row>
        <row r="13">
          <cell r="AH13">
            <v>1038201</v>
          </cell>
          <cell r="AI13">
            <v>1080728</v>
          </cell>
          <cell r="AJ13">
            <v>1167379</v>
          </cell>
          <cell r="AK13">
            <v>1148367</v>
          </cell>
          <cell r="AL13">
            <v>1105564</v>
          </cell>
          <cell r="AM13">
            <v>1215530</v>
          </cell>
          <cell r="AN13">
            <v>1168280</v>
          </cell>
          <cell r="AO13">
            <v>1107004.4590325574</v>
          </cell>
          <cell r="AP13">
            <v>1429045</v>
          </cell>
          <cell r="AQ13">
            <v>1508000</v>
          </cell>
          <cell r="AR13">
            <v>1442000</v>
          </cell>
        </row>
        <row r="27">
          <cell r="AH27">
            <v>302333</v>
          </cell>
          <cell r="AI27">
            <v>300685</v>
          </cell>
          <cell r="AJ27">
            <v>334211</v>
          </cell>
          <cell r="AK27">
            <v>335683</v>
          </cell>
          <cell r="AL27">
            <v>337865</v>
          </cell>
          <cell r="AM27">
            <v>426777</v>
          </cell>
          <cell r="AN27">
            <v>409703</v>
          </cell>
          <cell r="AO27">
            <v>387650.07764779223</v>
          </cell>
          <cell r="AP27">
            <v>438470</v>
          </cell>
          <cell r="AQ27">
            <v>483000</v>
          </cell>
          <cell r="AR27">
            <v>474000</v>
          </cell>
        </row>
      </sheetData>
      <sheetData sheetId="1">
        <row r="7">
          <cell r="AN7">
            <v>331872</v>
          </cell>
        </row>
        <row r="12">
          <cell r="AH12">
            <v>824117</v>
          </cell>
          <cell r="AI12">
            <v>871137</v>
          </cell>
          <cell r="AJ12">
            <v>934655</v>
          </cell>
          <cell r="AK12">
            <v>924290</v>
          </cell>
          <cell r="AL12">
            <v>878963</v>
          </cell>
          <cell r="AM12">
            <v>1014718</v>
          </cell>
          <cell r="AN12">
            <v>990406</v>
          </cell>
          <cell r="AO12">
            <v>927691.90802489151</v>
          </cell>
          <cell r="AP12">
            <v>1151591</v>
          </cell>
          <cell r="AQ12">
            <v>1271000</v>
          </cell>
          <cell r="AR12">
            <v>1201000</v>
          </cell>
        </row>
        <row r="26">
          <cell r="AH26">
            <v>268684</v>
          </cell>
          <cell r="AI26">
            <v>270961</v>
          </cell>
          <cell r="AJ26">
            <v>301646</v>
          </cell>
          <cell r="AK26">
            <v>298006</v>
          </cell>
          <cell r="AL26">
            <v>296055</v>
          </cell>
          <cell r="AM26">
            <v>384843</v>
          </cell>
        </row>
      </sheetData>
      <sheetData sheetId="2">
        <row r="6">
          <cell r="AN6">
            <v>88668</v>
          </cell>
        </row>
        <row r="11">
          <cell r="AH11">
            <v>214084</v>
          </cell>
          <cell r="AI11">
            <v>209591</v>
          </cell>
          <cell r="AJ11">
            <v>232724</v>
          </cell>
          <cell r="AK11">
            <v>224077</v>
          </cell>
          <cell r="AL11">
            <v>226601</v>
          </cell>
          <cell r="AM11">
            <v>200812</v>
          </cell>
          <cell r="AN11">
            <v>177874</v>
          </cell>
          <cell r="AO11">
            <v>179312.55100766392</v>
          </cell>
          <cell r="AP11">
            <v>277454</v>
          </cell>
          <cell r="AQ11">
            <v>237000</v>
          </cell>
          <cell r="AR11">
            <v>241000</v>
          </cell>
        </row>
        <row r="25">
          <cell r="AH25">
            <v>33649</v>
          </cell>
          <cell r="AI25">
            <v>29724</v>
          </cell>
          <cell r="AJ25">
            <v>32565</v>
          </cell>
          <cell r="AK25">
            <v>37677</v>
          </cell>
          <cell r="AL25">
            <v>41810</v>
          </cell>
          <cell r="AM25">
            <v>41934</v>
          </cell>
          <cell r="AN25">
            <v>33856</v>
          </cell>
          <cell r="AO25">
            <v>34387.527916566039</v>
          </cell>
          <cell r="AP25">
            <v>42491</v>
          </cell>
          <cell r="AQ25">
            <v>44000</v>
          </cell>
          <cell r="AR25">
            <v>43000</v>
          </cell>
        </row>
      </sheetData>
      <sheetData sheetId="3">
        <row r="10">
          <cell r="AF10">
            <v>9.1</v>
          </cell>
          <cell r="AH10">
            <v>9</v>
          </cell>
          <cell r="AI10">
            <v>9.1999999999999993</v>
          </cell>
          <cell r="AJ10">
            <v>9.9</v>
          </cell>
          <cell r="AK10">
            <v>9.6999999999999993</v>
          </cell>
          <cell r="AL10">
            <v>9.4</v>
          </cell>
          <cell r="AM10">
            <v>10.199999999999999</v>
          </cell>
          <cell r="AN10">
            <v>9.5</v>
          </cell>
          <cell r="AO10">
            <v>9.1999999999999993</v>
          </cell>
          <cell r="AP10">
            <v>11.9</v>
          </cell>
          <cell r="AQ10">
            <v>12.3</v>
          </cell>
          <cell r="AR10">
            <v>11.8</v>
          </cell>
        </row>
        <row r="16">
          <cell r="AH16">
            <v>8.6999999999999993</v>
          </cell>
          <cell r="AI16">
            <v>9.1</v>
          </cell>
          <cell r="AJ16">
            <v>9.6999999999999993</v>
          </cell>
          <cell r="AK16">
            <v>9.4</v>
          </cell>
          <cell r="AL16">
            <v>8.9</v>
          </cell>
          <cell r="AM16">
            <v>8.8000000000000007</v>
          </cell>
          <cell r="AN16">
            <v>8.1</v>
          </cell>
          <cell r="AO16">
            <v>7.8</v>
          </cell>
          <cell r="AP16">
            <v>10.7</v>
          </cell>
          <cell r="AQ16">
            <v>10.9</v>
          </cell>
          <cell r="AR16">
            <v>10.3</v>
          </cell>
        </row>
        <row r="22">
          <cell r="AH22">
            <v>9.9</v>
          </cell>
          <cell r="AI22">
            <v>9.6</v>
          </cell>
          <cell r="AJ22">
            <v>10.4</v>
          </cell>
          <cell r="AK22">
            <v>10.5</v>
          </cell>
          <cell r="AL22">
            <v>10.9</v>
          </cell>
          <cell r="AM22">
            <v>14.7</v>
          </cell>
          <cell r="AN22">
            <v>14.1</v>
          </cell>
          <cell r="AO22">
            <v>13.5</v>
          </cell>
          <cell r="AP22">
            <v>16.2</v>
          </cell>
          <cell r="AQ22">
            <v>16.8</v>
          </cell>
          <cell r="AR22">
            <v>17.2</v>
          </cell>
        </row>
      </sheetData>
      <sheetData sheetId="4">
        <row r="11">
          <cell r="AF11">
            <v>13.7</v>
          </cell>
          <cell r="AH11">
            <v>13.4</v>
          </cell>
          <cell r="AI11">
            <v>14</v>
          </cell>
          <cell r="AJ11">
            <v>14.8</v>
          </cell>
          <cell r="AK11">
            <v>14.6</v>
          </cell>
          <cell r="AL11">
            <v>13.9</v>
          </cell>
          <cell r="AM11">
            <v>14.7</v>
          </cell>
          <cell r="AN11">
            <v>13.8</v>
          </cell>
          <cell r="AO11">
            <v>12.9</v>
          </cell>
          <cell r="AP11">
            <v>15.8</v>
          </cell>
          <cell r="AQ11">
            <v>16.899999999999999</v>
          </cell>
          <cell r="AR11">
            <v>15.8</v>
          </cell>
        </row>
        <row r="17">
          <cell r="AH17">
            <v>11.5</v>
          </cell>
          <cell r="AI17">
            <v>12.3</v>
          </cell>
          <cell r="AJ17">
            <v>12.8</v>
          </cell>
          <cell r="AK17">
            <v>12.6</v>
          </cell>
          <cell r="AL17">
            <v>11.7</v>
          </cell>
          <cell r="AM17">
            <v>11.8</v>
          </cell>
          <cell r="AN17">
            <v>10.9</v>
          </cell>
          <cell r="AO17">
            <v>10.3</v>
          </cell>
          <cell r="AP17">
            <v>13.3</v>
          </cell>
          <cell r="AQ17">
            <v>14.4</v>
          </cell>
          <cell r="AR17">
            <v>13.1</v>
          </cell>
        </row>
        <row r="22">
          <cell r="AH22">
            <v>0.9</v>
          </cell>
          <cell r="AI22">
            <v>3.5</v>
          </cell>
          <cell r="AJ22">
            <v>3.3108293266236517</v>
          </cell>
          <cell r="AK22">
            <v>1.4175903748677101</v>
          </cell>
          <cell r="AL22">
            <v>3.3</v>
          </cell>
        </row>
        <row r="23">
          <cell r="AN23">
            <v>23.9</v>
          </cell>
          <cell r="AO23">
            <v>21.8</v>
          </cell>
          <cell r="AP23">
            <v>24.7</v>
          </cell>
          <cell r="AQ23">
            <v>25.6</v>
          </cell>
          <cell r="AR23">
            <v>25.2</v>
          </cell>
        </row>
        <row r="32">
          <cell r="AH32">
            <v>33.5</v>
          </cell>
          <cell r="AI32">
            <v>36</v>
          </cell>
          <cell r="AJ32">
            <v>38.1</v>
          </cell>
          <cell r="AK32">
            <v>39</v>
          </cell>
          <cell r="AL32">
            <v>41</v>
          </cell>
          <cell r="AM32">
            <v>42.8</v>
          </cell>
          <cell r="AN32">
            <v>41.8</v>
          </cell>
          <cell r="AO32">
            <v>39.200000000000003</v>
          </cell>
          <cell r="AP32">
            <v>45.3</v>
          </cell>
          <cell r="AQ32">
            <v>46.7</v>
          </cell>
          <cell r="AR32">
            <v>46.7</v>
          </cell>
        </row>
        <row r="33">
          <cell r="AH33">
            <v>19.600000000000001</v>
          </cell>
          <cell r="AI33">
            <v>19.8</v>
          </cell>
          <cell r="AJ33">
            <v>20.9</v>
          </cell>
          <cell r="AK33">
            <v>21.1</v>
          </cell>
          <cell r="AL33">
            <v>20.100000000000001</v>
          </cell>
          <cell r="AM33">
            <v>21.6</v>
          </cell>
          <cell r="AN33">
            <v>20.9</v>
          </cell>
          <cell r="AO33">
            <v>20.399999999999999</v>
          </cell>
          <cell r="AP33">
            <v>23.9</v>
          </cell>
          <cell r="AQ33">
            <v>25.9</v>
          </cell>
          <cell r="AR33">
            <v>24.8</v>
          </cell>
        </row>
        <row r="34">
          <cell r="AH34">
            <v>7</v>
          </cell>
          <cell r="AI34">
            <v>7.9</v>
          </cell>
          <cell r="AJ34">
            <v>8.4</v>
          </cell>
          <cell r="AK34">
            <v>7.6</v>
          </cell>
          <cell r="AL34">
            <v>6.7</v>
          </cell>
          <cell r="AM34">
            <v>7</v>
          </cell>
          <cell r="AN34">
            <v>6.2</v>
          </cell>
          <cell r="AO34">
            <v>6.1</v>
          </cell>
          <cell r="AP34">
            <v>8.6999999999999993</v>
          </cell>
          <cell r="AQ34">
            <v>9.5</v>
          </cell>
          <cell r="AR34">
            <v>8.4</v>
          </cell>
        </row>
        <row r="35">
          <cell r="AH35">
            <v>2.7</v>
          </cell>
          <cell r="AI35">
            <v>3.5</v>
          </cell>
          <cell r="AJ35">
            <v>4.4000000000000004</v>
          </cell>
          <cell r="AK35">
            <v>4.5</v>
          </cell>
          <cell r="AL35">
            <v>4.0999999999999996</v>
          </cell>
          <cell r="AM35">
            <v>3.7</v>
          </cell>
          <cell r="AN35">
            <v>3.2</v>
          </cell>
          <cell r="AO35">
            <v>3.4</v>
          </cell>
          <cell r="AP35">
            <v>5.4</v>
          </cell>
          <cell r="AQ35">
            <v>5.7</v>
          </cell>
          <cell r="AR35">
            <v>4.5999999999999996</v>
          </cell>
        </row>
      </sheetData>
      <sheetData sheetId="5">
        <row r="11">
          <cell r="AF11">
            <v>3.9</v>
          </cell>
          <cell r="AH11">
            <v>4</v>
          </cell>
          <cell r="AI11">
            <v>3.8</v>
          </cell>
          <cell r="AJ11">
            <v>4.2</v>
          </cell>
          <cell r="AK11">
            <v>4.0999999999999996</v>
          </cell>
          <cell r="AL11">
            <v>4.2</v>
          </cell>
          <cell r="AM11">
            <v>4</v>
          </cell>
          <cell r="AN11">
            <v>3.6</v>
          </cell>
          <cell r="AO11">
            <v>3.7</v>
          </cell>
          <cell r="AP11">
            <v>5.9</v>
          </cell>
          <cell r="AQ11">
            <v>5</v>
          </cell>
          <cell r="AR11">
            <v>5.2</v>
          </cell>
        </row>
        <row r="17">
          <cell r="AH17">
            <v>4.9000000000000004</v>
          </cell>
          <cell r="AI17">
            <v>4.9000000000000004</v>
          </cell>
          <cell r="AJ17">
            <v>5.4</v>
          </cell>
          <cell r="AK17">
            <v>5.0999999999999996</v>
          </cell>
          <cell r="AL17">
            <v>5</v>
          </cell>
          <cell r="AM17">
            <v>4.3</v>
          </cell>
          <cell r="AN17">
            <v>3.9</v>
          </cell>
          <cell r="AO17">
            <v>4</v>
          </cell>
          <cell r="AP17">
            <v>6.6</v>
          </cell>
          <cell r="AQ17">
            <v>5.3</v>
          </cell>
          <cell r="AR17">
            <v>5.6</v>
          </cell>
        </row>
        <row r="23">
          <cell r="AH23">
            <v>1.9</v>
          </cell>
          <cell r="AI23">
            <v>1.6</v>
          </cell>
          <cell r="AJ23">
            <v>1.8</v>
          </cell>
          <cell r="AK23">
            <v>2.1</v>
          </cell>
          <cell r="AL23">
            <v>2.4</v>
          </cell>
          <cell r="AM23">
            <v>3.1</v>
          </cell>
          <cell r="AN23">
            <v>2.6</v>
          </cell>
          <cell r="AO23">
            <v>2.7</v>
          </cell>
          <cell r="AP23">
            <v>3.9</v>
          </cell>
          <cell r="AQ23">
            <v>3.8</v>
          </cell>
          <cell r="AR23">
            <v>4.0999999999999996</v>
          </cell>
        </row>
        <row r="31">
          <cell r="AH31">
            <v>8.9</v>
          </cell>
          <cell r="AI31">
            <v>8.4</v>
          </cell>
          <cell r="AJ31">
            <v>8.9</v>
          </cell>
          <cell r="AK31">
            <v>9.3000000000000007</v>
          </cell>
          <cell r="AL31">
            <v>10.3</v>
          </cell>
          <cell r="AM31">
            <v>11.4</v>
          </cell>
          <cell r="AN31">
            <v>10.5</v>
          </cell>
          <cell r="AO31">
            <v>11.3</v>
          </cell>
          <cell r="AP31">
            <v>16.3</v>
          </cell>
          <cell r="AQ31">
            <v>15.9</v>
          </cell>
          <cell r="AR31">
            <v>16.5</v>
          </cell>
        </row>
        <row r="32">
          <cell r="AH32">
            <v>4.3</v>
          </cell>
          <cell r="AI32">
            <v>4.2</v>
          </cell>
          <cell r="AJ32">
            <v>4.5</v>
          </cell>
          <cell r="AK32">
            <v>4.5999999999999996</v>
          </cell>
          <cell r="AL32">
            <v>5</v>
          </cell>
          <cell r="AM32">
            <v>5</v>
          </cell>
          <cell r="AN32">
            <v>4.5</v>
          </cell>
          <cell r="AO32">
            <v>5.0999999999999996</v>
          </cell>
          <cell r="AP32">
            <v>8</v>
          </cell>
          <cell r="AQ32">
            <v>6.9</v>
          </cell>
          <cell r="AR32">
            <v>7.5</v>
          </cell>
        </row>
        <row r="33">
          <cell r="AH33">
            <v>2.1</v>
          </cell>
          <cell r="AI33">
            <v>2.2999999999999998</v>
          </cell>
          <cell r="AJ33">
            <v>2.7</v>
          </cell>
          <cell r="AK33">
            <v>2.2999999999999998</v>
          </cell>
          <cell r="AL33">
            <v>2</v>
          </cell>
          <cell r="AM33">
            <v>1.9</v>
          </cell>
          <cell r="AN33">
            <v>1.6</v>
          </cell>
          <cell r="AO33">
            <v>1.7</v>
          </cell>
          <cell r="AP33">
            <v>3.7</v>
          </cell>
          <cell r="AQ33">
            <v>2.4</v>
          </cell>
          <cell r="AR33">
            <v>2.5</v>
          </cell>
        </row>
        <row r="34">
          <cell r="AH34">
            <v>1</v>
          </cell>
          <cell r="AI34">
            <v>1.1000000000000001</v>
          </cell>
          <cell r="AJ34">
            <v>1.5</v>
          </cell>
          <cell r="AK34">
            <v>1.3</v>
          </cell>
          <cell r="AL34">
            <v>1.1000000000000001</v>
          </cell>
          <cell r="AM34">
            <v>0.9</v>
          </cell>
          <cell r="AN34">
            <v>0.9</v>
          </cell>
          <cell r="AO34">
            <v>0.8</v>
          </cell>
          <cell r="AP34">
            <v>2.1</v>
          </cell>
          <cell r="AQ34">
            <v>1.3</v>
          </cell>
          <cell r="AR34">
            <v>1.5</v>
          </cell>
        </row>
      </sheetData>
      <sheetData sheetId="6"/>
      <sheetData sheetId="7">
        <row r="5">
          <cell r="AL5">
            <v>6.4</v>
          </cell>
        </row>
        <row r="14">
          <cell r="AH14">
            <v>6.9</v>
          </cell>
          <cell r="AI14">
            <v>8.1</v>
          </cell>
          <cell r="AJ14">
            <v>8.1</v>
          </cell>
          <cell r="AK14">
            <v>7.3</v>
          </cell>
          <cell r="AL14">
            <v>6.4</v>
          </cell>
          <cell r="AM14">
            <v>6.7</v>
          </cell>
          <cell r="AN14">
            <v>6.1</v>
          </cell>
          <cell r="AO14">
            <v>5.2</v>
          </cell>
          <cell r="AP14">
            <v>8.5</v>
          </cell>
          <cell r="AQ14">
            <v>7.8</v>
          </cell>
          <cell r="AR14">
            <v>6.8</v>
          </cell>
        </row>
        <row r="15">
          <cell r="AH15">
            <v>17.899999999999999</v>
          </cell>
          <cell r="AI15">
            <v>18</v>
          </cell>
          <cell r="AJ15">
            <v>18.8</v>
          </cell>
          <cell r="AK15">
            <v>18.600000000000001</v>
          </cell>
          <cell r="AL15">
            <v>16.8</v>
          </cell>
          <cell r="AM15">
            <v>17.600000000000001</v>
          </cell>
          <cell r="AN15">
            <v>16.8</v>
          </cell>
          <cell r="AO15">
            <v>14.6</v>
          </cell>
          <cell r="AP15">
            <v>17.5</v>
          </cell>
          <cell r="AQ15">
            <v>18.7</v>
          </cell>
          <cell r="AR15">
            <v>16.2</v>
          </cell>
        </row>
        <row r="16">
          <cell r="AH16">
            <v>18.600000000000001</v>
          </cell>
          <cell r="AI16">
            <v>18.600000000000001</v>
          </cell>
          <cell r="AJ16">
            <v>20.7</v>
          </cell>
          <cell r="AK16">
            <v>20.9</v>
          </cell>
          <cell r="AL16">
            <v>21.1</v>
          </cell>
          <cell r="AM16">
            <v>22.9</v>
          </cell>
          <cell r="AN16">
            <v>22.6</v>
          </cell>
          <cell r="AO16">
            <v>21.2</v>
          </cell>
          <cell r="AP16">
            <v>23.3</v>
          </cell>
          <cell r="AQ16">
            <v>25.6</v>
          </cell>
          <cell r="AR16">
            <v>25.5</v>
          </cell>
        </row>
        <row r="17">
          <cell r="AH17">
            <v>13.4</v>
          </cell>
          <cell r="AI17">
            <v>14</v>
          </cell>
          <cell r="AJ17">
            <v>14.8</v>
          </cell>
          <cell r="AK17">
            <v>14.6</v>
          </cell>
          <cell r="AL17">
            <v>13.9</v>
          </cell>
          <cell r="AM17">
            <v>14.7</v>
          </cell>
          <cell r="AN17">
            <v>14.2</v>
          </cell>
          <cell r="AO17">
            <v>12.9</v>
          </cell>
          <cell r="AP17">
            <v>15.8</v>
          </cell>
          <cell r="AQ17">
            <v>16.899999999999999</v>
          </cell>
          <cell r="AR17">
            <v>15.8</v>
          </cell>
        </row>
      </sheetData>
      <sheetData sheetId="8">
        <row r="5">
          <cell r="O5">
            <v>2.2999999999999998</v>
          </cell>
          <cell r="P5">
            <v>2.4</v>
          </cell>
          <cell r="Q5">
            <v>2.7</v>
          </cell>
          <cell r="R5">
            <v>2.2999999999999998</v>
          </cell>
          <cell r="S5">
            <v>2.2000000000000002</v>
          </cell>
          <cell r="T5">
            <v>1.9</v>
          </cell>
          <cell r="U5">
            <v>1.6</v>
          </cell>
          <cell r="V5">
            <v>1.7</v>
          </cell>
          <cell r="W5">
            <v>3.3</v>
          </cell>
          <cell r="X5">
            <v>2.1</v>
          </cell>
          <cell r="Y5">
            <v>2.2000000000000002</v>
          </cell>
        </row>
        <row r="6">
          <cell r="O6">
            <v>10.6</v>
          </cell>
          <cell r="P6">
            <v>9.8000000000000007</v>
          </cell>
          <cell r="Q6">
            <v>10</v>
          </cell>
          <cell r="R6">
            <v>10.5</v>
          </cell>
          <cell r="S6">
            <v>10.9</v>
          </cell>
          <cell r="T6">
            <v>10.7</v>
          </cell>
          <cell r="U6">
            <v>9.6999999999999993</v>
          </cell>
          <cell r="V6">
            <v>9.6</v>
          </cell>
          <cell r="W6">
            <v>13.2</v>
          </cell>
          <cell r="X6">
            <v>12</v>
          </cell>
        </row>
      </sheetData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MP"/>
      <sheetName val="DAMM"/>
      <sheetName val="Coef.budgetaire"/>
      <sheetName val="seuil de pauvreté"/>
      <sheetName val="vol.pauvrete"/>
      <sheetName val="%pauvreté"/>
      <sheetName val="Iindicateurs"/>
      <sheetName val="%vulnérabilité"/>
      <sheetName val="part(dep.totale)"/>
      <sheetName val="Transfert"/>
      <sheetName val="Feuil2"/>
      <sheetName val="Feuil1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>
        <row r="5">
          <cell r="R5">
            <v>16.5</v>
          </cell>
          <cell r="AB5">
            <v>14.2</v>
          </cell>
          <cell r="AE5">
            <v>8.9</v>
          </cell>
          <cell r="AF5">
            <v>8.8000000000000007</v>
          </cell>
          <cell r="AI5">
            <v>6.2</v>
          </cell>
          <cell r="AL5">
            <v>4.8</v>
          </cell>
          <cell r="AM5">
            <v>1.7</v>
          </cell>
        </row>
        <row r="6">
          <cell r="R6">
            <v>10.4</v>
          </cell>
          <cell r="AB6">
            <v>7.9</v>
          </cell>
          <cell r="AE6">
            <v>4.9000000000000004</v>
          </cell>
          <cell r="AF6">
            <v>4.7</v>
          </cell>
          <cell r="AI6">
            <v>3.5</v>
          </cell>
          <cell r="AL6">
            <v>1.6</v>
          </cell>
          <cell r="AM6">
            <v>0.5</v>
          </cell>
        </row>
        <row r="7">
          <cell r="R7">
            <v>23</v>
          </cell>
          <cell r="AB7">
            <v>22</v>
          </cell>
          <cell r="AE7">
            <v>14.4</v>
          </cell>
          <cell r="AF7">
            <v>14.2</v>
          </cell>
          <cell r="AI7">
            <v>10</v>
          </cell>
          <cell r="AL7">
            <v>9.5</v>
          </cell>
          <cell r="AM7">
            <v>3.9</v>
          </cell>
        </row>
      </sheetData>
      <sheetData sheetId="6"/>
      <sheetData sheetId="7"/>
      <sheetData sheetId="8">
        <row r="17">
          <cell r="H17">
            <v>1.9</v>
          </cell>
          <cell r="U17">
            <v>2.6</v>
          </cell>
          <cell r="X17">
            <v>2.6</v>
          </cell>
          <cell r="AD17">
            <v>2.6</v>
          </cell>
          <cell r="AE17">
            <v>2.6</v>
          </cell>
          <cell r="AH17">
            <v>2.6</v>
          </cell>
          <cell r="AK17">
            <v>2.8</v>
          </cell>
          <cell r="AP17">
            <v>2.9</v>
          </cell>
        </row>
        <row r="18">
          <cell r="H18">
            <v>30.5</v>
          </cell>
          <cell r="U18">
            <v>28.8</v>
          </cell>
          <cell r="X18">
            <v>32.1</v>
          </cell>
          <cell r="AD18">
            <v>33.1</v>
          </cell>
          <cell r="AE18">
            <v>33</v>
          </cell>
          <cell r="AH18">
            <v>30</v>
          </cell>
          <cell r="AK18">
            <v>31.3</v>
          </cell>
          <cell r="AP18">
            <v>30.9</v>
          </cell>
        </row>
        <row r="19">
          <cell r="H19">
            <v>12.2</v>
          </cell>
          <cell r="U19">
            <v>11.8</v>
          </cell>
          <cell r="X19">
            <v>12.3</v>
          </cell>
          <cell r="AD19">
            <v>12.7</v>
          </cell>
          <cell r="AE19">
            <v>12</v>
          </cell>
          <cell r="AH19">
            <v>11.538461538461538</v>
          </cell>
          <cell r="AK19">
            <v>11.178571428571429</v>
          </cell>
          <cell r="AP19">
            <v>24.9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(piece,resid)"/>
      <sheetName val="piecemoy"/>
      <sheetName val="statu.occupation"/>
      <sheetName val="type.logement"/>
      <sheetName val="approvisionnement(eau)"/>
      <sheetName val="electricité"/>
      <sheetName val="assainissement"/>
      <sheetName val="PERG"/>
      <sheetName val="TER"/>
      <sheetName val="PAGER"/>
      <sheetName val="Routes rurales"/>
      <sheetName val="Transfert"/>
      <sheetName val="mat.construction"/>
      <sheetName val="confort"/>
      <sheetName val="ordures"/>
      <sheetName val="R.eclairage"/>
      <sheetName val="priorités"/>
      <sheetName val="Habitat-insalubre"/>
    </sheetNames>
    <sheetDataSet>
      <sheetData sheetId="0"/>
      <sheetData sheetId="1"/>
      <sheetData sheetId="2"/>
      <sheetData sheetId="3"/>
      <sheetData sheetId="4"/>
      <sheetData sheetId="5">
        <row r="5">
          <cell r="M5">
            <v>88.7</v>
          </cell>
          <cell r="AJ5">
            <v>98.9</v>
          </cell>
          <cell r="AK5">
            <v>99.3</v>
          </cell>
          <cell r="AL5">
            <v>99.3</v>
          </cell>
          <cell r="AM5">
            <v>99.1</v>
          </cell>
          <cell r="AN5">
            <v>99.3</v>
          </cell>
          <cell r="AO5">
            <v>99.5</v>
          </cell>
          <cell r="AQ5">
            <v>99.7</v>
          </cell>
        </row>
        <row r="6">
          <cell r="M6">
            <v>11.9</v>
          </cell>
          <cell r="AJ6">
            <v>91.8</v>
          </cell>
          <cell r="AK6">
            <v>93.4</v>
          </cell>
          <cell r="AL6">
            <v>94.6</v>
          </cell>
          <cell r="AM6">
            <v>95</v>
          </cell>
          <cell r="AN6">
            <v>95.8</v>
          </cell>
          <cell r="AO6">
            <v>96.5</v>
          </cell>
          <cell r="AQ6">
            <v>97.4</v>
          </cell>
        </row>
        <row r="7">
          <cell r="M7">
            <v>51.1</v>
          </cell>
          <cell r="AJ7">
            <v>96.5</v>
          </cell>
          <cell r="AK7">
            <v>97.3</v>
          </cell>
          <cell r="AL7">
            <v>97.8</v>
          </cell>
          <cell r="AM7">
            <v>97.8</v>
          </cell>
          <cell r="AN7">
            <v>98.1</v>
          </cell>
          <cell r="AO7">
            <v>98.5</v>
          </cell>
          <cell r="AQ7">
            <v>99</v>
          </cell>
        </row>
      </sheetData>
      <sheetData sheetId="6"/>
      <sheetData sheetId="7"/>
      <sheetData sheetId="8">
        <row r="19">
          <cell r="T19">
            <v>98.95</v>
          </cell>
          <cell r="U19">
            <v>99.15</v>
          </cell>
          <cell r="V19">
            <v>99.43</v>
          </cell>
          <cell r="W19">
            <v>99.53</v>
          </cell>
          <cell r="X19">
            <v>99.64</v>
          </cell>
          <cell r="Y19">
            <v>99.72</v>
          </cell>
          <cell r="Z19">
            <v>99.78</v>
          </cell>
          <cell r="AA19">
            <v>99.83</v>
          </cell>
        </row>
      </sheetData>
      <sheetData sheetId="9">
        <row r="5">
          <cell r="V5">
            <v>94.5</v>
          </cell>
          <cell r="W5">
            <v>95</v>
          </cell>
          <cell r="X5">
            <v>96</v>
          </cell>
          <cell r="Y5">
            <v>96.6</v>
          </cell>
          <cell r="Z5">
            <v>97</v>
          </cell>
          <cell r="AA5">
            <v>97.4</v>
          </cell>
          <cell r="AB5">
            <v>97.8</v>
          </cell>
          <cell r="AC5">
            <v>98.2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">
          <cell r="T28">
            <v>42152</v>
          </cell>
          <cell r="U28">
            <v>42699</v>
          </cell>
          <cell r="V28">
            <v>39445</v>
          </cell>
          <cell r="W28">
            <v>39943</v>
          </cell>
          <cell r="X28">
            <v>45019</v>
          </cell>
        </row>
        <row r="29">
          <cell r="T29">
            <v>2118707</v>
          </cell>
          <cell r="U29">
            <v>2139351</v>
          </cell>
          <cell r="V29">
            <v>2099675</v>
          </cell>
          <cell r="W29">
            <v>2111100</v>
          </cell>
          <cell r="X29">
            <v>2195480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  <sheetName val="Barème_IGR2"/>
      <sheetName val="Ing_Etat_GP2"/>
      <sheetName val="Crédit_Cons2"/>
      <sheetName val="Feuille_de_présence2"/>
      <sheetName val="Note_de_frais2"/>
      <sheetName val="Évolution_du_solde2"/>
      <sheetName val="Amortissement_de_prêt2"/>
      <sheetName val="Crédit_LOG_(2)2"/>
      <sheetName val="Crédit_LO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J site(Comptes nationaux)"/>
      <sheetName val="Indicateurs macro-économiques_c"/>
    </sheetNames>
    <definedNames>
      <definedName name="Loan_Start" refersTo="#REF!"/>
      <definedName name="Number_of_Payments" refersTo="#REF!"/>
      <definedName name="Values_Entered" refersTo="#REF!"/>
    </definedNames>
    <sheetDataSet>
      <sheetData sheetId="0">
        <row r="4">
          <cell r="C4" t="str">
            <v>2010-17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T1"/>
      <sheetName val="POP T"/>
      <sheetName val="POPU"/>
      <sheetName val="POPU rétropolée"/>
      <sheetName val="POPR"/>
      <sheetName val="POPR rétropolée"/>
      <sheetName val="POPT rétro"/>
      <sheetName val="POP.rétroprojection(age,sexe)"/>
      <sheetName val="Pop.légal (milieu)"/>
      <sheetName val="POP(n.région)"/>
      <sheetName val="Transfert"/>
      <sheetName val="pop totale"/>
      <sheetName val="pop urbaine"/>
      <sheetName val="pop rurale"/>
      <sheetName val="POPT"/>
      <sheetName val="Feuil1"/>
    </sheetNames>
    <sheetDataSet>
      <sheetData sheetId="0">
        <row r="4">
          <cell r="BD4">
            <v>20432.438999999998</v>
          </cell>
        </row>
        <row r="6">
          <cell r="BB6">
            <v>32597</v>
          </cell>
          <cell r="BC6">
            <v>32950</v>
          </cell>
          <cell r="BD6">
            <v>33848.241999999998</v>
          </cell>
          <cell r="BE6">
            <v>34124.870000000003</v>
          </cell>
          <cell r="BF6">
            <v>34486.536</v>
          </cell>
          <cell r="BG6">
            <v>34852.120999999999</v>
          </cell>
        </row>
        <row r="8">
          <cell r="BB8">
            <v>58.772279657637206</v>
          </cell>
          <cell r="BC8">
            <v>59.220030349013655</v>
          </cell>
          <cell r="BD8">
            <v>60.3</v>
          </cell>
          <cell r="BE8">
            <v>60.811367193486745</v>
          </cell>
          <cell r="BF8">
            <v>61.342148135724614</v>
          </cell>
          <cell r="BG8">
            <v>61.863049884395849</v>
          </cell>
        </row>
      </sheetData>
      <sheetData sheetId="1">
        <row r="31">
          <cell r="AB31">
            <v>27.491064149996863</v>
          </cell>
          <cell r="AD31">
            <v>26.59753965088812</v>
          </cell>
          <cell r="AE31">
            <v>26.176024279210925</v>
          </cell>
          <cell r="AF31">
            <v>28.229904536375887</v>
          </cell>
          <cell r="AG31">
            <v>27.829544845152519</v>
          </cell>
          <cell r="AH31">
            <v>27.425824965429989</v>
          </cell>
          <cell r="AI31">
            <v>27.025095545834926</v>
          </cell>
        </row>
        <row r="32">
          <cell r="AD32">
            <v>19.372948430837194</v>
          </cell>
          <cell r="AE32">
            <v>19.07132018209408</v>
          </cell>
          <cell r="AF32">
            <v>17.997550571651733</v>
          </cell>
          <cell r="AG32">
            <v>17.771021545283542</v>
          </cell>
          <cell r="AH32">
            <v>17.530508138016529</v>
          </cell>
          <cell r="AI32">
            <v>17.284592234716502</v>
          </cell>
        </row>
        <row r="33">
          <cell r="AD33">
            <v>45.019480320274873</v>
          </cell>
          <cell r="AE33">
            <v>45.380880121396054</v>
          </cell>
          <cell r="AF33">
            <v>44.374404936618568</v>
          </cell>
          <cell r="AG33">
            <v>44.762734627267442</v>
          </cell>
          <cell r="AH33">
            <v>45.154062443383701</v>
          </cell>
          <cell r="AI33">
            <v>45.521746007940237</v>
          </cell>
        </row>
        <row r="34">
          <cell r="AD34">
            <v>8.7799490750682576</v>
          </cell>
          <cell r="AE34">
            <v>9.0773899848254924</v>
          </cell>
          <cell r="AF34">
            <v>9.3981399553538107</v>
          </cell>
          <cell r="AG34">
            <v>9.6366989822964886</v>
          </cell>
          <cell r="AH34">
            <v>9.8896044531697811</v>
          </cell>
          <cell r="AI34">
            <v>10.168566211508333</v>
          </cell>
        </row>
      </sheetData>
      <sheetData sheetId="2">
        <row r="35">
          <cell r="AB35">
            <v>25.172657567023766</v>
          </cell>
          <cell r="AD35">
            <v>24.57484778500945</v>
          </cell>
          <cell r="AE35">
            <v>24.320280658308828</v>
          </cell>
          <cell r="AF35">
            <v>26.12755130142051</v>
          </cell>
          <cell r="AG35">
            <v>25.676765389026496</v>
          </cell>
          <cell r="AH35">
            <v>25.255443426455543</v>
          </cell>
          <cell r="AI35">
            <v>24.863680646884116</v>
          </cell>
        </row>
        <row r="36">
          <cell r="AD36">
            <v>17.914129750157464</v>
          </cell>
          <cell r="AE36">
            <v>17.582417582417584</v>
          </cell>
          <cell r="AF36">
            <v>17.560336541426071</v>
          </cell>
          <cell r="AG36">
            <v>17.282317678466448</v>
          </cell>
          <cell r="AH36">
            <v>16.958373761544792</v>
          </cell>
          <cell r="AI36">
            <v>16.608784038095443</v>
          </cell>
        </row>
        <row r="37">
          <cell r="AD37">
            <v>48.593323535586812</v>
          </cell>
          <cell r="AE37">
            <v>48.815972759634732</v>
          </cell>
          <cell r="AF37">
            <v>47.07517133147141</v>
          </cell>
          <cell r="AG37">
            <v>47.481177536406484</v>
          </cell>
          <cell r="AH37">
            <v>47.893644094276183</v>
          </cell>
          <cell r="AI37">
            <v>48.281231701273413</v>
          </cell>
        </row>
        <row r="38">
          <cell r="AD38">
            <v>8.9176989292462725</v>
          </cell>
          <cell r="AE38">
            <v>9.281328999638859</v>
          </cell>
          <cell r="AF38">
            <v>9.2369408256820122</v>
          </cell>
          <cell r="AG38">
            <v>9.5597393961005785</v>
          </cell>
          <cell r="AH38">
            <v>9.8925387177234914</v>
          </cell>
          <cell r="AI38">
            <v>10.246303613747031</v>
          </cell>
        </row>
      </sheetData>
      <sheetData sheetId="3"/>
      <sheetData sheetId="4"/>
      <sheetData sheetId="5"/>
      <sheetData sheetId="6">
        <row r="28">
          <cell r="AJ28">
            <v>3189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ional"/>
      <sheetName val="Urbain"/>
      <sheetName val="Rural"/>
      <sheetName val="Accroissement pop"/>
      <sheetName val="Ménages"/>
      <sheetName val="Feuil1"/>
    </sheetNames>
    <sheetDataSet>
      <sheetData sheetId="0">
        <row r="22">
          <cell r="D22">
            <v>34486536</v>
          </cell>
          <cell r="F22">
            <v>35219547</v>
          </cell>
          <cell r="G22">
            <v>35586616</v>
          </cell>
          <cell r="H22">
            <v>35951657</v>
          </cell>
          <cell r="I22">
            <v>36313189</v>
          </cell>
          <cell r="J22">
            <v>36670216</v>
          </cell>
          <cell r="K22">
            <v>37022385</v>
          </cell>
          <cell r="L22">
            <v>37369652</v>
          </cell>
        </row>
        <row r="23">
          <cell r="F23">
            <v>9382224</v>
          </cell>
          <cell r="G23">
            <v>9350297</v>
          </cell>
          <cell r="H23">
            <v>9322281</v>
          </cell>
          <cell r="I23">
            <v>9295127</v>
          </cell>
          <cell r="J23">
            <v>9263833</v>
          </cell>
          <cell r="K23">
            <v>9222844</v>
          </cell>
          <cell r="L23">
            <v>9167016</v>
          </cell>
        </row>
        <row r="24">
          <cell r="F24">
            <v>6002499</v>
          </cell>
          <cell r="G24">
            <v>5983758</v>
          </cell>
          <cell r="H24">
            <v>5969449</v>
          </cell>
          <cell r="I24">
            <v>5960896</v>
          </cell>
          <cell r="J24">
            <v>5959754</v>
          </cell>
          <cell r="K24">
            <v>5966549</v>
          </cell>
          <cell r="L24">
            <v>5982791</v>
          </cell>
        </row>
        <row r="25">
          <cell r="F25">
            <v>16140356</v>
          </cell>
          <cell r="G25">
            <v>16387457</v>
          </cell>
          <cell r="H25">
            <v>16603287</v>
          </cell>
          <cell r="I25">
            <v>16792394</v>
          </cell>
          <cell r="J25">
            <v>16965151</v>
          </cell>
          <cell r="K25">
            <v>17136472</v>
          </cell>
          <cell r="L25">
            <v>17316749</v>
          </cell>
        </row>
        <row r="26">
          <cell r="F26">
            <v>3694468</v>
          </cell>
          <cell r="G26">
            <v>3865104</v>
          </cell>
          <cell r="H26">
            <v>4056640</v>
          </cell>
          <cell r="I26">
            <v>4264772</v>
          </cell>
          <cell r="J26">
            <v>4481478</v>
          </cell>
          <cell r="K26">
            <v>4696520</v>
          </cell>
          <cell r="L26">
            <v>4903096</v>
          </cell>
        </row>
        <row r="30">
          <cell r="F30">
            <v>62.374740367898539</v>
          </cell>
          <cell r="G30">
            <v>62.877894880479786</v>
          </cell>
          <cell r="H30">
            <v>63.372428147053142</v>
          </cell>
          <cell r="I30">
            <v>63.858065453849292</v>
          </cell>
          <cell r="J30">
            <v>64.334453334008174</v>
          </cell>
          <cell r="K30">
            <v>64.801457280507464</v>
          </cell>
          <cell r="L30">
            <v>65.25872919555151</v>
          </cell>
        </row>
        <row r="55">
          <cell r="F55">
            <v>17675520</v>
          </cell>
          <cell r="G55">
            <v>17860669</v>
          </cell>
          <cell r="H55">
            <v>18044671</v>
          </cell>
          <cell r="I55">
            <v>18226713</v>
          </cell>
          <cell r="J55">
            <v>18406314</v>
          </cell>
          <cell r="K55">
            <v>18583422</v>
          </cell>
          <cell r="L55">
            <v>18758195</v>
          </cell>
        </row>
      </sheetData>
      <sheetData sheetId="1">
        <row r="22">
          <cell r="D22">
            <v>21154782</v>
          </cell>
          <cell r="F22">
            <v>21968101</v>
          </cell>
          <cell r="G22">
            <v>22376115</v>
          </cell>
          <cell r="H22">
            <v>22783438</v>
          </cell>
          <cell r="I22">
            <v>23188900</v>
          </cell>
          <cell r="J22">
            <v>23591583</v>
          </cell>
          <cell r="K22">
            <v>23991045</v>
          </cell>
          <cell r="L22">
            <v>24386960</v>
          </cell>
        </row>
        <row r="23">
          <cell r="F23">
            <v>5383445</v>
          </cell>
          <cell r="G23">
            <v>5411053</v>
          </cell>
          <cell r="H23">
            <v>5442364</v>
          </cell>
          <cell r="I23">
            <v>5475269</v>
          </cell>
          <cell r="J23">
            <v>5506913</v>
          </cell>
          <cell r="K23">
            <v>5534262</v>
          </cell>
          <cell r="L23">
            <v>5554516</v>
          </cell>
        </row>
        <row r="24">
          <cell r="F24">
            <v>3571290</v>
          </cell>
          <cell r="G24">
            <v>3562132</v>
          </cell>
          <cell r="H24">
            <v>3558329</v>
          </cell>
          <cell r="I24">
            <v>3560159</v>
          </cell>
          <cell r="J24">
            <v>3567631</v>
          </cell>
          <cell r="K24">
            <v>3579641</v>
          </cell>
          <cell r="L24">
            <v>3595836</v>
          </cell>
        </row>
        <row r="25">
          <cell r="F25">
            <v>10676913</v>
          </cell>
          <cell r="G25">
            <v>10926604</v>
          </cell>
          <cell r="H25">
            <v>11153187</v>
          </cell>
          <cell r="I25">
            <v>11359869</v>
          </cell>
          <cell r="J25">
            <v>11553567</v>
          </cell>
          <cell r="K25">
            <v>11744319</v>
          </cell>
          <cell r="L25">
            <v>11939258</v>
          </cell>
        </row>
        <row r="26">
          <cell r="F26">
            <v>2336453</v>
          </cell>
          <cell r="G26">
            <v>2476326</v>
          </cell>
          <cell r="H26">
            <v>2629558</v>
          </cell>
          <cell r="I26">
            <v>2793603</v>
          </cell>
          <cell r="J26">
            <v>2963472</v>
          </cell>
          <cell r="K26">
            <v>3132823</v>
          </cell>
          <cell r="L26">
            <v>3297350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 par âge et sexe"/>
      <sheetName val="Pop par milieu"/>
      <sheetName val="POPT"/>
      <sheetName val="POPU"/>
      <sheetName val="POPR"/>
      <sheetName val="POPT rétro"/>
      <sheetName val="POP.rétroprojection(age,sexe)"/>
      <sheetName val="Pop.légal (milieu)"/>
      <sheetName val="POP(n.région)"/>
      <sheetName val="pop totale"/>
      <sheetName val="pop urbaine"/>
      <sheetName val="pop rurale"/>
      <sheetName val="2015MEC"/>
      <sheetName val="Transfert"/>
      <sheetName val="Feuil1"/>
    </sheetNames>
    <sheetDataSet>
      <sheetData sheetId="0"/>
      <sheetData sheetId="1"/>
      <sheetData sheetId="2"/>
      <sheetData sheetId="3"/>
      <sheetData sheetId="4"/>
      <sheetData sheetId="5">
        <row r="63">
          <cell r="AG63">
            <v>50.363704772057439</v>
          </cell>
          <cell r="AI63">
            <v>50.329784949535231</v>
          </cell>
          <cell r="AJ63">
            <v>50.315629742033387</v>
          </cell>
          <cell r="AK63">
            <v>50.174604240653522</v>
          </cell>
          <cell r="AL63">
            <v>50.177928882952514</v>
          </cell>
          <cell r="AM63">
            <v>50.18090828258309</v>
          </cell>
          <cell r="AN63">
            <v>50.183829558034653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fectif"/>
      <sheetName val="Taille moy"/>
      <sheetName val="Menage(age)"/>
      <sheetName val="men( femmes)"/>
      <sheetName val="Transfert"/>
      <sheetName val="Feuil1"/>
      <sheetName val="Feuil2"/>
      <sheetName val="taille"/>
      <sheetName val="CM(age)"/>
      <sheetName val="Typ.Familles "/>
      <sheetName val="chef.menage"/>
    </sheetNames>
    <sheetDataSet>
      <sheetData sheetId="0">
        <row r="9">
          <cell r="X9">
            <v>3419.2820000000002</v>
          </cell>
          <cell r="BB9">
            <v>6813</v>
          </cell>
          <cell r="BC9">
            <v>6962</v>
          </cell>
          <cell r="BD9">
            <v>7313.8059999999996</v>
          </cell>
          <cell r="BE9">
            <v>7503.0479999999998</v>
          </cell>
          <cell r="BF9">
            <v>7690.0810000000001</v>
          </cell>
          <cell r="BG9">
            <v>7877.1139999999996</v>
          </cell>
        </row>
        <row r="17">
          <cell r="BH17">
            <v>5475376</v>
          </cell>
          <cell r="BI17">
            <v>5643284</v>
          </cell>
          <cell r="BJ17">
            <v>5811193</v>
          </cell>
          <cell r="BK17">
            <v>5987089</v>
          </cell>
          <cell r="BL17">
            <v>6162985</v>
          </cell>
          <cell r="BM17">
            <v>6338881</v>
          </cell>
          <cell r="BN17">
            <v>6514777</v>
          </cell>
        </row>
        <row r="21">
          <cell r="BH21">
            <v>8064147</v>
          </cell>
          <cell r="BI21">
            <v>8251180</v>
          </cell>
          <cell r="BJ21">
            <v>8438212</v>
          </cell>
          <cell r="BK21">
            <v>8635577</v>
          </cell>
          <cell r="BL21">
            <v>8832942</v>
          </cell>
          <cell r="BM21">
            <v>9030307</v>
          </cell>
          <cell r="BN21">
            <v>9227672</v>
          </cell>
        </row>
      </sheetData>
      <sheetData sheetId="1">
        <row r="5">
          <cell r="AZ5">
            <v>4.8939696179223571</v>
          </cell>
          <cell r="BB5">
            <v>4.7845295758109501</v>
          </cell>
          <cell r="BC5">
            <v>4.732835392128699</v>
          </cell>
          <cell r="BD5">
            <v>4.6279928671884383</v>
          </cell>
          <cell r="BE5">
            <v>4.55</v>
          </cell>
          <cell r="BF5">
            <v>4.49</v>
          </cell>
          <cell r="BG5">
            <v>4.43</v>
          </cell>
        </row>
        <row r="6">
          <cell r="BB6">
            <v>4.3265582655826558</v>
          </cell>
          <cell r="BC6">
            <v>4.2838638858397369</v>
          </cell>
          <cell r="BD6">
            <v>4.2499025010280285</v>
          </cell>
          <cell r="BE6">
            <v>4.17</v>
          </cell>
          <cell r="BF6">
            <v>4.12</v>
          </cell>
          <cell r="BG6">
            <v>4.07</v>
          </cell>
        </row>
        <row r="7">
          <cell r="BB7">
            <v>5.6348008385744235</v>
          </cell>
          <cell r="BC7">
            <v>5.5847880299251873</v>
          </cell>
          <cell r="BD7">
            <v>5.3</v>
          </cell>
          <cell r="BE7">
            <v>5.28</v>
          </cell>
          <cell r="BF7">
            <v>5.23</v>
          </cell>
          <cell r="BG7">
            <v>5.17</v>
          </cell>
        </row>
        <row r="14">
          <cell r="BH14">
            <v>4.4000000000000004</v>
          </cell>
          <cell r="BI14">
            <v>4.4000000000000004</v>
          </cell>
          <cell r="BJ14">
            <v>4.3</v>
          </cell>
          <cell r="BK14">
            <v>4.2</v>
          </cell>
          <cell r="BL14">
            <v>4.2</v>
          </cell>
          <cell r="BM14">
            <v>4.0999999999999996</v>
          </cell>
          <cell r="BN14">
            <v>4.0999999999999996</v>
          </cell>
        </row>
        <row r="15">
          <cell r="BH15">
            <v>4</v>
          </cell>
          <cell r="BI15">
            <v>4</v>
          </cell>
          <cell r="BJ15">
            <v>3.9</v>
          </cell>
          <cell r="BK15">
            <v>3.9</v>
          </cell>
          <cell r="BL15">
            <v>3.9</v>
          </cell>
          <cell r="BM15">
            <v>3.8</v>
          </cell>
          <cell r="BN15">
            <v>3.8</v>
          </cell>
        </row>
        <row r="16">
          <cell r="BH16">
            <v>5.2</v>
          </cell>
          <cell r="BI16">
            <v>5.2</v>
          </cell>
          <cell r="BJ16">
            <v>5.0999999999999996</v>
          </cell>
          <cell r="BK16">
            <v>5</v>
          </cell>
          <cell r="BL16">
            <v>4.9000000000000004</v>
          </cell>
          <cell r="BM16">
            <v>4.8</v>
          </cell>
          <cell r="BN16">
            <v>4.7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F"/>
      <sheetName val="tx.natalite"/>
      <sheetName val="Transfert1"/>
      <sheetName val="Transfert2"/>
      <sheetName val="pop totale"/>
      <sheetName val="pop urbaine"/>
      <sheetName val="pop rurale"/>
      <sheetName val="POP2013"/>
      <sheetName val="Feuil1"/>
    </sheetNames>
    <sheetDataSet>
      <sheetData sheetId="0">
        <row r="15">
          <cell r="AI15">
            <v>2.19</v>
          </cell>
          <cell r="AK15">
            <v>2.2000000000000002</v>
          </cell>
          <cell r="AL15">
            <v>2.1</v>
          </cell>
          <cell r="AM15">
            <v>2.2000000000000002</v>
          </cell>
          <cell r="AN15">
            <v>2.19</v>
          </cell>
          <cell r="AO15">
            <v>2.17</v>
          </cell>
          <cell r="AP15">
            <v>2.15</v>
          </cell>
          <cell r="AQ15">
            <v>2.38</v>
          </cell>
          <cell r="AR15">
            <v>2.12</v>
          </cell>
          <cell r="AS15">
            <v>2.1</v>
          </cell>
          <cell r="AT15">
            <v>2.1</v>
          </cell>
        </row>
        <row r="25">
          <cell r="AK25">
            <v>1.8</v>
          </cell>
          <cell r="AL25">
            <v>1.8</v>
          </cell>
          <cell r="AM25">
            <v>2</v>
          </cell>
          <cell r="AN25">
            <v>1.99</v>
          </cell>
          <cell r="AO25">
            <v>1.98</v>
          </cell>
          <cell r="AP25">
            <v>1.96</v>
          </cell>
          <cell r="AQ25">
            <v>2.12</v>
          </cell>
          <cell r="AR25">
            <v>1.93</v>
          </cell>
          <cell r="AS25">
            <v>1.9</v>
          </cell>
          <cell r="AT25">
            <v>1.9</v>
          </cell>
        </row>
        <row r="35">
          <cell r="AK35">
            <v>2.7</v>
          </cell>
          <cell r="AL35">
            <v>2.6317174921216719</v>
          </cell>
          <cell r="AM35">
            <v>2.5</v>
          </cell>
          <cell r="AN35">
            <v>2.4900000000000002</v>
          </cell>
          <cell r="AO35">
            <v>2.48</v>
          </cell>
          <cell r="AP35">
            <v>2.46</v>
          </cell>
          <cell r="AQ35">
            <v>2.8</v>
          </cell>
          <cell r="AR35">
            <v>2.42</v>
          </cell>
          <cell r="AS35">
            <v>2.4</v>
          </cell>
          <cell r="AT35">
            <v>2.4</v>
          </cell>
        </row>
      </sheetData>
      <sheetData sheetId="1">
        <row r="6">
          <cell r="AG6">
            <v>18.7</v>
          </cell>
          <cell r="AH6">
            <v>18.5</v>
          </cell>
          <cell r="AI6">
            <v>18.3</v>
          </cell>
          <cell r="AJ6">
            <v>18.100000000000001</v>
          </cell>
          <cell r="AK6">
            <v>17.899999999999999</v>
          </cell>
          <cell r="AL6">
            <v>17.600000000000001</v>
          </cell>
          <cell r="AM6">
            <v>17.3</v>
          </cell>
        </row>
        <row r="7">
          <cell r="AH7">
            <v>16.3</v>
          </cell>
          <cell r="AI7">
            <v>16.2</v>
          </cell>
          <cell r="AJ7">
            <v>16.100000000000001</v>
          </cell>
          <cell r="AK7">
            <v>16</v>
          </cell>
          <cell r="AL7">
            <v>15.8</v>
          </cell>
          <cell r="AM7">
            <v>15.7</v>
          </cell>
        </row>
        <row r="8">
          <cell r="AH8">
            <v>21.6</v>
          </cell>
          <cell r="AI8">
            <v>21.4</v>
          </cell>
          <cell r="AJ8">
            <v>21.1</v>
          </cell>
          <cell r="AK8">
            <v>20.7</v>
          </cell>
          <cell r="AL8">
            <v>20.3</v>
          </cell>
          <cell r="AM8">
            <v>19.899999999999999</v>
          </cell>
        </row>
      </sheetData>
      <sheetData sheetId="2"/>
      <sheetData sheetId="3"/>
      <sheetData sheetId="4">
        <row r="60">
          <cell r="J60">
            <v>17.600000000000001</v>
          </cell>
          <cell r="L60">
            <v>17.2</v>
          </cell>
          <cell r="M60">
            <v>16.899999999999999</v>
          </cell>
          <cell r="N60">
            <v>16.7</v>
          </cell>
          <cell r="O60">
            <v>16.5</v>
          </cell>
          <cell r="P60">
            <v>16.2</v>
          </cell>
          <cell r="Q60">
            <v>16</v>
          </cell>
          <cell r="R60">
            <v>15.7</v>
          </cell>
        </row>
        <row r="61">
          <cell r="L61">
            <v>5.0999999999999996</v>
          </cell>
          <cell r="M61">
            <v>5.0999999999999996</v>
          </cell>
          <cell r="N61">
            <v>5</v>
          </cell>
          <cell r="O61">
            <v>5.0999999999999996</v>
          </cell>
          <cell r="P61">
            <v>5.0999999999999996</v>
          </cell>
          <cell r="Q61">
            <v>5.0999999999999996</v>
          </cell>
          <cell r="R61">
            <v>5.2</v>
          </cell>
        </row>
      </sheetData>
      <sheetData sheetId="5">
        <row r="57">
          <cell r="J57">
            <v>16.600000000000001</v>
          </cell>
          <cell r="L57">
            <v>16.399999999999999</v>
          </cell>
          <cell r="M57">
            <v>16.2</v>
          </cell>
          <cell r="N57">
            <v>16.100000000000001</v>
          </cell>
          <cell r="O57">
            <v>15.9</v>
          </cell>
          <cell r="P57">
            <v>15.7</v>
          </cell>
          <cell r="Q57">
            <v>15.5</v>
          </cell>
          <cell r="R57">
            <v>15.2</v>
          </cell>
        </row>
      </sheetData>
      <sheetData sheetId="6">
        <row r="56">
          <cell r="K56">
            <v>19.100000000000001</v>
          </cell>
          <cell r="M56">
            <v>18.5</v>
          </cell>
          <cell r="N56">
            <v>18.100000000000001</v>
          </cell>
          <cell r="O56">
            <v>17.8</v>
          </cell>
          <cell r="P56">
            <v>17.5</v>
          </cell>
          <cell r="Q56">
            <v>17.2</v>
          </cell>
          <cell r="R56">
            <v>16.899999999999999</v>
          </cell>
          <cell r="S56">
            <v>16.7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3EE6-0973-439C-97E6-E8F73487EF90}">
  <dimension ref="A1:P278"/>
  <sheetViews>
    <sheetView tabSelected="1" zoomScale="55" zoomScaleNormal="55" zoomScaleSheetLayoutView="40" workbookViewId="0">
      <selection activeCell="A2" sqref="A2"/>
    </sheetView>
  </sheetViews>
  <sheetFormatPr baseColWidth="10" defaultRowHeight="26.25" x14ac:dyDescent="0.25"/>
  <cols>
    <col min="1" max="1" width="125.140625" style="3" customWidth="1"/>
    <col min="2" max="2" width="7.140625" style="1" hidden="1" customWidth="1"/>
    <col min="3" max="8" width="19.42578125" style="1" customWidth="1"/>
    <col min="9" max="9" width="19.42578125" style="2" customWidth="1"/>
    <col min="10" max="10" width="18.28515625" style="1" customWidth="1"/>
    <col min="11" max="16384" width="11.42578125" style="1"/>
  </cols>
  <sheetData>
    <row r="1" spans="1:10" ht="1.5" customHeight="1" x14ac:dyDescent="0.3">
      <c r="A1" s="159"/>
      <c r="B1" s="158"/>
      <c r="C1" s="157"/>
      <c r="D1" s="157"/>
      <c r="E1" s="157"/>
      <c r="F1" s="156"/>
      <c r="G1" s="155"/>
      <c r="H1" s="155"/>
    </row>
    <row r="2" spans="1:10" ht="30.75" thickBot="1" x14ac:dyDescent="0.45">
      <c r="A2" s="154" t="s">
        <v>131</v>
      </c>
      <c r="B2" s="152"/>
      <c r="C2" s="63"/>
      <c r="D2" s="63"/>
      <c r="E2" s="153"/>
      <c r="F2" s="152"/>
      <c r="G2" s="152"/>
      <c r="H2" s="151"/>
      <c r="I2" s="151"/>
      <c r="J2" s="2"/>
    </row>
    <row r="3" spans="1:10" s="33" customFormat="1" ht="25.5" customHeight="1" thickBot="1" x14ac:dyDescent="0.45">
      <c r="A3" s="149"/>
      <c r="B3" s="148"/>
      <c r="C3" s="105" t="s">
        <v>60</v>
      </c>
      <c r="D3" s="122"/>
      <c r="E3" s="122"/>
      <c r="F3" s="122"/>
      <c r="G3" s="122"/>
      <c r="H3" s="122"/>
      <c r="I3" s="122"/>
      <c r="J3" s="122"/>
    </row>
    <row r="4" spans="1:10" thickBot="1" x14ac:dyDescent="0.4">
      <c r="A4" s="139"/>
      <c r="B4" s="138">
        <v>2001</v>
      </c>
      <c r="C4" s="103" t="s">
        <v>59</v>
      </c>
      <c r="D4" s="126" t="s">
        <v>75</v>
      </c>
      <c r="E4" s="126" t="s">
        <v>130</v>
      </c>
      <c r="F4" s="102">
        <v>2020</v>
      </c>
      <c r="G4" s="102">
        <v>2021</v>
      </c>
      <c r="H4" s="102">
        <v>2022</v>
      </c>
      <c r="I4" s="102">
        <v>2023</v>
      </c>
      <c r="J4" s="102">
        <v>2024</v>
      </c>
    </row>
    <row r="5" spans="1:10" ht="3" customHeight="1" x14ac:dyDescent="0.25">
      <c r="D5" s="3"/>
      <c r="E5" s="3"/>
      <c r="F5" s="3"/>
      <c r="G5" s="3"/>
      <c r="I5" s="1"/>
    </row>
    <row r="6" spans="1:10" s="6" customFormat="1" ht="27" customHeight="1" x14ac:dyDescent="0.4">
      <c r="A6" s="114" t="s">
        <v>132</v>
      </c>
      <c r="B6" s="100"/>
      <c r="C6" s="100"/>
      <c r="D6" s="137"/>
      <c r="E6" s="137"/>
      <c r="F6" s="137"/>
      <c r="G6" s="137"/>
    </row>
    <row r="7" spans="1:10" s="6" customFormat="1" ht="29.25" customHeight="1" x14ac:dyDescent="0.4">
      <c r="A7" s="124" t="s">
        <v>129</v>
      </c>
      <c r="B7" s="91">
        <f>[1]social!F8</f>
        <v>28833</v>
      </c>
      <c r="C7" s="91">
        <f>AVERAGE([5]POPT1!BB6:BG6)</f>
        <v>33809.794833333326</v>
      </c>
      <c r="D7" s="91">
        <f>[6]National!F22/1000</f>
        <v>35219.546999999999</v>
      </c>
      <c r="E7" s="91">
        <f>[6]National!G22/1000</f>
        <v>35586.616000000002</v>
      </c>
      <c r="F7" s="91">
        <f>[6]National!H22/1000</f>
        <v>35951.656999999999</v>
      </c>
      <c r="G7" s="91">
        <f>[6]National!I22/1000</f>
        <v>36313.188999999998</v>
      </c>
      <c r="H7" s="91">
        <f>[6]National!J22/1000</f>
        <v>36670.216</v>
      </c>
      <c r="I7" s="91">
        <f>[6]National!K22/1000</f>
        <v>37022.385000000002</v>
      </c>
      <c r="J7" s="91">
        <f>[6]National!L22/1000</f>
        <v>37369.652000000002</v>
      </c>
    </row>
    <row r="8" spans="1:10" s="6" customFormat="1" ht="32.25" customHeight="1" x14ac:dyDescent="0.4">
      <c r="A8" s="119" t="s">
        <v>128</v>
      </c>
      <c r="B8" s="58">
        <f>[1]social!F9</f>
        <v>54.545139250164745</v>
      </c>
      <c r="C8" s="72">
        <f>AVERAGE([5]POPT1!BB8:BG8)</f>
        <v>60.384812536709681</v>
      </c>
      <c r="D8" s="58">
        <f>[6]National!F30</f>
        <v>62.374740367898539</v>
      </c>
      <c r="E8" s="58">
        <f>[6]National!G30</f>
        <v>62.877894880479786</v>
      </c>
      <c r="F8" s="58">
        <f>[6]National!H30</f>
        <v>63.372428147053142</v>
      </c>
      <c r="G8" s="58">
        <f>[6]National!I30</f>
        <v>63.858065453849292</v>
      </c>
      <c r="H8" s="58">
        <f>[6]National!J30</f>
        <v>64.334453334008174</v>
      </c>
      <c r="I8" s="58">
        <f>[6]National!K30</f>
        <v>64.801457280507464</v>
      </c>
      <c r="J8" s="58">
        <f>[6]National!L30</f>
        <v>65.25872919555151</v>
      </c>
    </row>
    <row r="9" spans="1:10" s="6" customFormat="1" ht="32.25" customHeight="1" x14ac:dyDescent="0.4">
      <c r="A9" s="119" t="s">
        <v>127</v>
      </c>
      <c r="B9" s="58">
        <f>[1]social!F10</f>
        <v>50.250168230487525</v>
      </c>
      <c r="C9" s="58">
        <f>AVERAGE('[7]POPT rétro'!$AI$63:$AN$63)</f>
        <v>50.227114275965398</v>
      </c>
      <c r="D9" s="58">
        <f>[6]National!F55/[6]National!F22*100</f>
        <v>50.186676165937058</v>
      </c>
      <c r="E9" s="58">
        <f>[6]National!G55/[6]National!G22*100</f>
        <v>50.189287455710875</v>
      </c>
      <c r="F9" s="58">
        <f>[6]National!H55/[6]National!H22*100</f>
        <v>50.191486306180543</v>
      </c>
      <c r="G9" s="58">
        <f>[6]National!I55/[6]National!I22*100</f>
        <v>50.193093754448284</v>
      </c>
      <c r="H9" s="58">
        <f>[6]National!J55/[6]National!J22*100</f>
        <v>50.19417938525369</v>
      </c>
      <c r="I9" s="58">
        <f>[6]National!K55/[6]National!K22*100</f>
        <v>50.195096831281937</v>
      </c>
      <c r="J9" s="58">
        <f>[6]National!L55/[6]National!L22*100</f>
        <v>50.196333110086222</v>
      </c>
    </row>
    <row r="10" spans="1:10" s="6" customFormat="1" ht="32.25" customHeight="1" x14ac:dyDescent="0.4">
      <c r="A10" s="76" t="s">
        <v>126</v>
      </c>
      <c r="B10" s="58"/>
      <c r="C10" s="16"/>
      <c r="D10" s="25"/>
      <c r="E10" s="25"/>
      <c r="F10" s="25"/>
      <c r="G10" s="25"/>
    </row>
    <row r="11" spans="1:10" s="6" customFormat="1" ht="32.25" customHeight="1" x14ac:dyDescent="0.4">
      <c r="A11" s="95" t="s">
        <v>44</v>
      </c>
      <c r="B11" s="58"/>
      <c r="C11" s="16"/>
      <c r="D11" s="25"/>
      <c r="E11" s="25"/>
      <c r="F11" s="25"/>
      <c r="G11" s="25"/>
    </row>
    <row r="12" spans="1:10" s="6" customFormat="1" ht="29.25" customHeight="1" x14ac:dyDescent="0.4">
      <c r="A12" s="59" t="s">
        <v>125</v>
      </c>
      <c r="B12" s="58">
        <f>[1]social!F13</f>
        <v>31.597531710661642</v>
      </c>
      <c r="C12" s="58">
        <f>AVERAGE('[5]POP T'!AD31:AI31)</f>
        <v>27.21398897048206</v>
      </c>
      <c r="D12" s="58">
        <f>[6]National!F23/[6]National!F22*100</f>
        <v>26.639252344727772</v>
      </c>
      <c r="E12" s="58">
        <f>[6]National!G23/[6]National!G22*100</f>
        <v>26.274757341355524</v>
      </c>
      <c r="F12" s="58">
        <f>[6]National!H23/[6]National!H22*100</f>
        <v>25.930045449643668</v>
      </c>
      <c r="G12" s="58">
        <f>[6]National!I23/[6]National!I22*100</f>
        <v>25.59711018495236</v>
      </c>
      <c r="H12" s="58">
        <f>[6]National!J23/[6]National!J22*100</f>
        <v>25.262553675713285</v>
      </c>
      <c r="I12" s="58">
        <f>[6]National!K23/[6]National!K22*100</f>
        <v>24.911533927379338</v>
      </c>
      <c r="J12" s="58">
        <f>[6]National!L23/[6]National!L22*100</f>
        <v>24.530643207488261</v>
      </c>
    </row>
    <row r="13" spans="1:10" s="6" customFormat="1" ht="29.25" customHeight="1" x14ac:dyDescent="0.4">
      <c r="A13" s="59" t="s">
        <v>56</v>
      </c>
      <c r="B13" s="58">
        <f>[1]social!F14</f>
        <v>21.268426465546796</v>
      </c>
      <c r="C13" s="58">
        <f>AVERAGE('[5]POP T'!AD32:AI32)</f>
        <v>18.171323517099932</v>
      </c>
      <c r="D13" s="58">
        <f>[6]National!F24/[6]National!F22*100</f>
        <v>17.043089736503426</v>
      </c>
      <c r="E13" s="58">
        <f>[6]National!G24/[6]National!G22*100</f>
        <v>16.814630534131147</v>
      </c>
      <c r="F13" s="58">
        <f>[6]National!H24/[6]National!H22*100</f>
        <v>16.604099777654199</v>
      </c>
      <c r="G13" s="58">
        <f>[6]National!I24/[6]National!I22*100</f>
        <v>16.415236899188336</v>
      </c>
      <c r="H13" s="58">
        <f>[6]National!J24/[6]National!J22*100</f>
        <v>16.25230132268651</v>
      </c>
      <c r="I13" s="58">
        <f>[6]National!K24/[6]National!K22*100</f>
        <v>16.116057893082793</v>
      </c>
      <c r="J13" s="58">
        <f>[6]National!L24/[6]National!L22*100</f>
        <v>16.00975839967683</v>
      </c>
    </row>
    <row r="14" spans="1:10" s="6" customFormat="1" ht="29.25" customHeight="1" x14ac:dyDescent="0.4">
      <c r="A14" s="59" t="s">
        <v>124</v>
      </c>
      <c r="B14" s="58">
        <f>[1]social!F15</f>
        <v>39.756599245800487</v>
      </c>
      <c r="C14" s="58">
        <f>AVERAGE('[5]POP T'!AD33:AI33)</f>
        <v>45.035551409480149</v>
      </c>
      <c r="D14" s="58">
        <f>[6]National!F25/[6]National!F22*100</f>
        <v>45.827835321107344</v>
      </c>
      <c r="E14" s="58">
        <f>[6]National!G25/[6]National!G22*100</f>
        <v>46.049495124796358</v>
      </c>
      <c r="F14" s="58">
        <f>[6]National!H25/[6]National!H22*100</f>
        <v>46.182258024991732</v>
      </c>
      <c r="G14" s="58">
        <f>[6]National!I25/[6]National!I22*100</f>
        <v>46.243236858101341</v>
      </c>
      <c r="H14" s="58">
        <f>[6]National!J25/[6]National!J22*100</f>
        <v>46.264115270005504</v>
      </c>
      <c r="I14" s="58">
        <f>[6]National!K25/[6]National!K22*100</f>
        <v>46.286785683850461</v>
      </c>
      <c r="J14" s="58">
        <f>[6]National!L25/[6]National!L22*100</f>
        <v>46.339069467384924</v>
      </c>
    </row>
    <row r="15" spans="1:10" s="6" customFormat="1" ht="29.25" customHeight="1" x14ac:dyDescent="0.4">
      <c r="A15" s="59" t="s">
        <v>123</v>
      </c>
      <c r="B15" s="58">
        <f>[1]social!F16</f>
        <v>7.3774425779910864</v>
      </c>
      <c r="C15" s="58">
        <f>AVERAGE('[5]POP T'!AD34:AI34)</f>
        <v>9.4917247770370263</v>
      </c>
      <c r="D15" s="58">
        <f>[6]National!F26/[6]National!F22*100</f>
        <v>10.489822597661464</v>
      </c>
      <c r="E15" s="58">
        <f>[6]National!G26/[6]National!G22*100</f>
        <v>10.861116999716973</v>
      </c>
      <c r="F15" s="58">
        <f>[6]National!H26/[6]National!H22*100</f>
        <v>11.283596747710405</v>
      </c>
      <c r="G15" s="58">
        <f>[6]National!I26/[6]National!I22*100</f>
        <v>11.744416057757968</v>
      </c>
      <c r="H15" s="58">
        <f>[6]National!J26/[6]National!J22*100</f>
        <v>12.221029731594708</v>
      </c>
      <c r="I15" s="58">
        <f>[6]National!K26/[6]National!K22*100</f>
        <v>12.685622495687406</v>
      </c>
      <c r="J15" s="58">
        <f>[6]National!L26/[6]National!L22*100</f>
        <v>13.120528925449987</v>
      </c>
    </row>
    <row r="16" spans="1:10" s="6" customFormat="1" ht="29.25" customHeight="1" x14ac:dyDescent="0.4">
      <c r="A16" s="95" t="s">
        <v>12</v>
      </c>
      <c r="B16" s="58">
        <f>[1]social!F17</f>
        <v>0</v>
      </c>
      <c r="C16" s="16"/>
      <c r="D16" s="25"/>
      <c r="E16" s="25"/>
      <c r="F16" s="25"/>
      <c r="G16" s="25"/>
    </row>
    <row r="17" spans="1:10" s="6" customFormat="1" ht="29.25" customHeight="1" x14ac:dyDescent="0.4">
      <c r="A17" s="59" t="s">
        <v>125</v>
      </c>
      <c r="B17" s="58">
        <f>[1]social!F18</f>
        <v>27.600457782299088</v>
      </c>
      <c r="C17" s="58">
        <f>AVERAGE([5]POPU!AD35:AI35)</f>
        <v>25.136428201184156</v>
      </c>
      <c r="D17" s="58">
        <f>[6]Urbain!F23/[6]Urbain!F22*100</f>
        <v>24.505736749844694</v>
      </c>
      <c r="E17" s="58">
        <f>[6]Urbain!G23/[6]Urbain!G22*100</f>
        <v>24.182272034265111</v>
      </c>
      <c r="F17" s="58">
        <f>[6]Urbain!H23/[6]Urbain!H22*100</f>
        <v>23.887369412816451</v>
      </c>
      <c r="G17" s="58">
        <f>[6]Urbain!I23/[6]Urbain!I22*100</f>
        <v>23.611594340395619</v>
      </c>
      <c r="H17" s="58">
        <f>[6]Urbain!J23/[6]Urbain!J22*100</f>
        <v>23.342702352784041</v>
      </c>
      <c r="I17" s="58">
        <f>[6]Urbain!K23/[6]Urbain!K22*100</f>
        <v>23.068032259536839</v>
      </c>
      <c r="J17" s="58">
        <f>[6]Urbain!L23/[6]Urbain!L22*100</f>
        <v>22.776582239032663</v>
      </c>
    </row>
    <row r="18" spans="1:10" s="6" customFormat="1" ht="29.25" customHeight="1" x14ac:dyDescent="0.4">
      <c r="A18" s="59" t="s">
        <v>56</v>
      </c>
      <c r="B18" s="58">
        <f>[1]social!F19</f>
        <v>20.180569684638861</v>
      </c>
      <c r="C18" s="58">
        <f>AVERAGE([5]POPU!AD36:AI36)</f>
        <v>17.31772655868463</v>
      </c>
      <c r="D18" s="58">
        <f>[6]Urbain!F24/[6]Urbain!F22*100</f>
        <v>16.256707851079163</v>
      </c>
      <c r="E18" s="58">
        <f>[6]Urbain!G24/[6]Urbain!G22*100</f>
        <v>15.919349717321349</v>
      </c>
      <c r="F18" s="58">
        <f>[6]Urbain!H24/[6]Urbain!H22*100</f>
        <v>15.618051147504605</v>
      </c>
      <c r="G18" s="58">
        <f>[6]Urbain!I24/[6]Urbain!I22*100</f>
        <v>15.352858479703652</v>
      </c>
      <c r="H18" s="58">
        <f>[6]Urbain!J24/[6]Urbain!J22*100</f>
        <v>15.122473977265535</v>
      </c>
      <c r="I18" s="58">
        <f>[6]Urbain!K24/[6]Urbain!K22*100</f>
        <v>14.92073813374949</v>
      </c>
      <c r="J18" s="58">
        <f>[6]Urbain!L24/[6]Urbain!L22*100</f>
        <v>14.744912855066804</v>
      </c>
    </row>
    <row r="19" spans="1:10" s="6" customFormat="1" ht="29.25" customHeight="1" x14ac:dyDescent="0.4">
      <c r="A19" s="59" t="s">
        <v>124</v>
      </c>
      <c r="B19" s="58">
        <f>[1]social!F20</f>
        <v>44.951678535096647</v>
      </c>
      <c r="C19" s="58">
        <f>AVERAGE([5]POPU!AD37:AI37)</f>
        <v>48.023420159774844</v>
      </c>
      <c r="D19" s="58">
        <f>[6]Urbain!F25/[6]Urbain!F22*100</f>
        <v>48.601893263327582</v>
      </c>
      <c r="E19" s="58">
        <f>[6]Urbain!G25/[6]Urbain!G22*100</f>
        <v>48.831550964052518</v>
      </c>
      <c r="F19" s="58">
        <f>[6]Urbain!H25/[6]Urbain!H22*100</f>
        <v>48.953046506852914</v>
      </c>
      <c r="G19" s="58">
        <f>[6]Urbain!I25/[6]Urbain!I22*100</f>
        <v>48.988390997416872</v>
      </c>
      <c r="H19" s="58">
        <f>[6]Urbain!J25/[6]Urbain!J22*100</f>
        <v>48.97325881014428</v>
      </c>
      <c r="I19" s="58">
        <f>[6]Urbain!K25/[6]Urbain!K22*100</f>
        <v>48.952928061282869</v>
      </c>
      <c r="J19" s="58">
        <f>[6]Urbain!L25/[6]Urbain!L22*100</f>
        <v>48.9575494444572</v>
      </c>
    </row>
    <row r="20" spans="1:10" s="6" customFormat="1" ht="29.25" customHeight="1" x14ac:dyDescent="0.4">
      <c r="A20" s="59" t="s">
        <v>123</v>
      </c>
      <c r="B20" s="58">
        <f>[1]social!F21</f>
        <v>7.2609359104781284</v>
      </c>
      <c r="C20" s="58">
        <f>AVERAGE([5]POPU!AD38:AI38)</f>
        <v>9.5224250803563741</v>
      </c>
      <c r="D20" s="58">
        <f>[6]Urbain!F26/[6]Urbain!F22*100</f>
        <v>10.635662135748557</v>
      </c>
      <c r="E20" s="58">
        <f>[6]Urbain!G26/[6]Urbain!G22*100</f>
        <v>11.066827284361025</v>
      </c>
      <c r="F20" s="58">
        <f>[6]Urbain!H26/[6]Urbain!H22*100</f>
        <v>11.54153293282603</v>
      </c>
      <c r="G20" s="58">
        <f>[6]Urbain!I26/[6]Urbain!I22*100</f>
        <v>12.04715618248386</v>
      </c>
      <c r="H20" s="58">
        <f>[6]Urbain!J26/[6]Urbain!J22*100</f>
        <v>12.561564859806143</v>
      </c>
      <c r="I20" s="58">
        <f>[6]Urbain!K26/[6]Urbain!K22*100</f>
        <v>13.058301545430806</v>
      </c>
      <c r="J20" s="58">
        <f>[6]Urbain!L26/[6]Urbain!L22*100</f>
        <v>13.520955461443329</v>
      </c>
    </row>
    <row r="21" spans="1:10" s="6" customFormat="1" ht="46.5" customHeight="1" x14ac:dyDescent="0.4">
      <c r="A21" s="150" t="s">
        <v>122</v>
      </c>
      <c r="B21" s="91">
        <f>[1]social!F22</f>
        <v>5354</v>
      </c>
      <c r="C21" s="91">
        <f>AVERAGE([8]effectif!$BB$9:$BG$9)</f>
        <v>7359.8414999999995</v>
      </c>
      <c r="D21" s="91">
        <f>[8]effectif!BH21/1000</f>
        <v>8064.1469999999999</v>
      </c>
      <c r="E21" s="91">
        <f>[8]effectif!BI21/1000</f>
        <v>8251.18</v>
      </c>
      <c r="F21" s="91">
        <f>[8]effectif!BJ21/1000</f>
        <v>8438.2119999999995</v>
      </c>
      <c r="G21" s="91">
        <f>[8]effectif!BK21/1000</f>
        <v>8635.5769999999993</v>
      </c>
      <c r="H21" s="91">
        <f>[8]effectif!BL21/1000</f>
        <v>8832.9419999999991</v>
      </c>
      <c r="I21" s="91">
        <f>[8]effectif!BM21/1000</f>
        <v>9030.3070000000007</v>
      </c>
      <c r="J21" s="91">
        <f>[8]effectif!BN21/1000</f>
        <v>9227.6720000000005</v>
      </c>
    </row>
    <row r="22" spans="1:10" s="6" customFormat="1" ht="32.25" customHeight="1" x14ac:dyDescent="0.4">
      <c r="A22" s="95" t="s">
        <v>121</v>
      </c>
      <c r="B22" s="58">
        <f>[1]social!F23</f>
        <v>63.970862906238324</v>
      </c>
      <c r="C22" s="58">
        <v>66.099999999999994</v>
      </c>
      <c r="D22" s="58">
        <f>[8]effectif!BH17/[8]effectif!BH21*100</f>
        <v>67.897770216738365</v>
      </c>
      <c r="E22" s="58">
        <f>[8]effectif!BI17/[8]effectif!BI21*100</f>
        <v>68.393660058318929</v>
      </c>
      <c r="F22" s="58">
        <f>[8]effectif!BJ17/[8]effectif!BJ21*100</f>
        <v>68.867587114426613</v>
      </c>
      <c r="G22" s="58">
        <f>[8]effectif!BK17/[8]effectif!BK21*100</f>
        <v>69.330503335214317</v>
      </c>
      <c r="H22" s="58">
        <f>[8]effectif!BL17/[8]effectif!BL21*100</f>
        <v>69.772732573133624</v>
      </c>
      <c r="I22" s="58">
        <f>[8]effectif!BM17/[8]effectif!BM21*100</f>
        <v>70.195631222725879</v>
      </c>
      <c r="J22" s="58">
        <f>[8]effectif!BN17/[8]effectif!BN21*100</f>
        <v>70.600439634178585</v>
      </c>
    </row>
    <row r="23" spans="1:10" ht="32.25" customHeight="1" x14ac:dyDescent="0.4">
      <c r="A23" s="150" t="s">
        <v>120</v>
      </c>
      <c r="B23" s="58">
        <f>[1]social!F24</f>
        <v>5.3853193873739258</v>
      </c>
      <c r="C23" s="61">
        <f>AVERAGE('[8]Taille moy'!BB5:BG5)</f>
        <v>4.6025596391880148</v>
      </c>
      <c r="D23" s="61">
        <f>'[8]Taille moy'!BH14</f>
        <v>4.4000000000000004</v>
      </c>
      <c r="E23" s="61">
        <f>'[8]Taille moy'!BI14</f>
        <v>4.4000000000000004</v>
      </c>
      <c r="F23" s="61">
        <f>'[8]Taille moy'!BJ14</f>
        <v>4.3</v>
      </c>
      <c r="G23" s="61">
        <f>'[8]Taille moy'!BK14</f>
        <v>4.2</v>
      </c>
      <c r="H23" s="61">
        <f>'[8]Taille moy'!BL14</f>
        <v>4.2</v>
      </c>
      <c r="I23" s="61">
        <f>'[8]Taille moy'!BM14</f>
        <v>4.0999999999999996</v>
      </c>
      <c r="J23" s="61">
        <f>'[8]Taille moy'!BN14</f>
        <v>4.0999999999999996</v>
      </c>
    </row>
    <row r="24" spans="1:10" s="6" customFormat="1" ht="32.25" customHeight="1" x14ac:dyDescent="0.4">
      <c r="A24" s="82" t="s">
        <v>12</v>
      </c>
      <c r="B24" s="58">
        <f>[1]social!F25</f>
        <v>4.5918248175182486</v>
      </c>
      <c r="C24" s="58">
        <f>AVERAGE('[8]Taille moy'!BB6:BG6)</f>
        <v>4.2033874420750701</v>
      </c>
      <c r="D24" s="58">
        <f>'[8]Taille moy'!BH15</f>
        <v>4</v>
      </c>
      <c r="E24" s="58">
        <f>'[8]Taille moy'!BI15</f>
        <v>4</v>
      </c>
      <c r="F24" s="58">
        <f>'[8]Taille moy'!BJ15</f>
        <v>3.9</v>
      </c>
      <c r="G24" s="58">
        <f>'[8]Taille moy'!BK15</f>
        <v>3.9</v>
      </c>
      <c r="H24" s="58">
        <f>'[8]Taille moy'!BL15</f>
        <v>3.9</v>
      </c>
      <c r="I24" s="58">
        <f>'[8]Taille moy'!BM15</f>
        <v>3.8</v>
      </c>
      <c r="J24" s="58">
        <f>'[8]Taille moy'!BN15</f>
        <v>3.8</v>
      </c>
    </row>
    <row r="25" spans="1:10" s="6" customFormat="1" ht="32.25" customHeight="1" x14ac:dyDescent="0.4">
      <c r="A25" s="82" t="s">
        <v>11</v>
      </c>
      <c r="B25" s="58">
        <f>[1]social!F26</f>
        <v>6.7941938828408501</v>
      </c>
      <c r="C25" s="58">
        <f>AVERAGE('[8]Taille moy'!BB7:BG7)</f>
        <v>5.3665981447499354</v>
      </c>
      <c r="D25" s="58">
        <f>'[8]Taille moy'!BH16</f>
        <v>5.2</v>
      </c>
      <c r="E25" s="58">
        <f>'[8]Taille moy'!BI16</f>
        <v>5.2</v>
      </c>
      <c r="F25" s="58">
        <f>'[8]Taille moy'!BJ16</f>
        <v>5.0999999999999996</v>
      </c>
      <c r="G25" s="58">
        <f>'[8]Taille moy'!BK16</f>
        <v>5</v>
      </c>
      <c r="H25" s="58">
        <f>'[8]Taille moy'!BL16</f>
        <v>4.9000000000000004</v>
      </c>
      <c r="I25" s="58">
        <f>'[8]Taille moy'!BM16</f>
        <v>4.8</v>
      </c>
      <c r="J25" s="58">
        <f>'[8]Taille moy'!BN16</f>
        <v>4.7</v>
      </c>
    </row>
    <row r="26" spans="1:10" ht="6.75" customHeight="1" thickBot="1" x14ac:dyDescent="0.45">
      <c r="A26" s="45"/>
      <c r="B26" s="44"/>
      <c r="C26" s="57"/>
      <c r="D26" s="44"/>
      <c r="E26" s="55"/>
      <c r="F26" s="55"/>
      <c r="G26" s="40"/>
      <c r="H26" s="40"/>
      <c r="I26" s="40"/>
      <c r="J26" s="3"/>
    </row>
    <row r="27" spans="1:10" s="33" customFormat="1" ht="25.5" customHeight="1" thickBot="1" x14ac:dyDescent="0.45">
      <c r="A27" s="149"/>
      <c r="B27" s="148"/>
      <c r="C27" s="105" t="s">
        <v>60</v>
      </c>
      <c r="D27" s="122"/>
      <c r="E27" s="122"/>
      <c r="F27" s="122"/>
      <c r="G27" s="122"/>
      <c r="H27" s="122"/>
      <c r="I27" s="122"/>
      <c r="J27" s="122"/>
    </row>
    <row r="28" spans="1:10" thickBot="1" x14ac:dyDescent="0.4">
      <c r="A28" s="139"/>
      <c r="B28" s="138">
        <v>2001</v>
      </c>
      <c r="C28" s="103" t="s">
        <v>59</v>
      </c>
      <c r="D28" s="102">
        <v>2018</v>
      </c>
      <c r="E28" s="102">
        <v>2019</v>
      </c>
      <c r="F28" s="102">
        <v>2020</v>
      </c>
      <c r="G28" s="102">
        <v>2021</v>
      </c>
      <c r="H28" s="102"/>
      <c r="I28" s="102"/>
      <c r="J28" s="102"/>
    </row>
    <row r="29" spans="1:10" s="6" customFormat="1" ht="15" customHeight="1" x14ac:dyDescent="0.4">
      <c r="A29" s="82"/>
      <c r="B29" s="100"/>
      <c r="C29" s="100"/>
      <c r="D29" s="25"/>
      <c r="E29" s="25"/>
      <c r="F29" s="25"/>
      <c r="G29" s="25"/>
    </row>
    <row r="30" spans="1:10" s="6" customFormat="1" ht="32.25" customHeight="1" x14ac:dyDescent="0.4">
      <c r="A30" s="66" t="s">
        <v>119</v>
      </c>
      <c r="B30" s="147">
        <f>[1]social!F29</f>
        <v>5.52</v>
      </c>
      <c r="C30" s="147">
        <f>+AVERAGE([9]ISF!$AK$15:$AP$15)</f>
        <v>2.1683333333333334</v>
      </c>
      <c r="D30" s="147">
        <f>+[9]ISF!AQ15</f>
        <v>2.38</v>
      </c>
      <c r="E30" s="147">
        <f>+[9]ISF!AR15</f>
        <v>2.12</v>
      </c>
      <c r="F30" s="147">
        <f>+[9]ISF!AS15</f>
        <v>2.1</v>
      </c>
      <c r="G30" s="147">
        <f>+[9]ISF!AT15</f>
        <v>2.1</v>
      </c>
    </row>
    <row r="31" spans="1:10" s="6" customFormat="1" ht="32.25" customHeight="1" x14ac:dyDescent="0.4">
      <c r="A31" s="82" t="s">
        <v>12</v>
      </c>
      <c r="B31" s="145">
        <f>[1]social!F30</f>
        <v>4.28</v>
      </c>
      <c r="C31" s="145">
        <f>+AVERAGE([9]ISF!$AK$25:$AP$25)</f>
        <v>1.9216666666666669</v>
      </c>
      <c r="D31" s="145">
        <f>+[9]ISF!AQ25</f>
        <v>2.12</v>
      </c>
      <c r="E31" s="145">
        <f>+[9]ISF!AR25</f>
        <v>1.93</v>
      </c>
      <c r="F31" s="145">
        <f>+[9]ISF!AS25</f>
        <v>1.9</v>
      </c>
      <c r="G31" s="145">
        <f>+[9]ISF!AT25</f>
        <v>1.9</v>
      </c>
    </row>
    <row r="32" spans="1:10" s="6" customFormat="1" ht="32.25" customHeight="1" x14ac:dyDescent="0.4">
      <c r="A32" s="82" t="s">
        <v>11</v>
      </c>
      <c r="B32" s="145">
        <f>[1]social!F31</f>
        <v>6.59</v>
      </c>
      <c r="C32" s="145">
        <f>+AVERAGE([9]ISF!$AK$35:$AP$35)</f>
        <v>2.5436195820202787</v>
      </c>
      <c r="D32" s="145">
        <f>+[9]ISF!AQ35</f>
        <v>2.8</v>
      </c>
      <c r="E32" s="145">
        <f>+[9]ISF!AR35</f>
        <v>2.42</v>
      </c>
      <c r="F32" s="145">
        <f>+[9]ISF!AS35</f>
        <v>2.4</v>
      </c>
      <c r="G32" s="145">
        <f>+[9]ISF!AT35</f>
        <v>2.4</v>
      </c>
    </row>
    <row r="33" spans="1:10" s="6" customFormat="1" ht="11.25" customHeight="1" thickBot="1" x14ac:dyDescent="0.45">
      <c r="A33" s="82"/>
      <c r="B33" s="145"/>
      <c r="C33" s="146"/>
      <c r="D33" s="145"/>
      <c r="E33" s="145"/>
      <c r="F33" s="145"/>
    </row>
    <row r="34" spans="1:10" s="33" customFormat="1" ht="25.5" customHeight="1" thickBot="1" x14ac:dyDescent="0.45">
      <c r="A34" s="141"/>
      <c r="B34" s="140"/>
      <c r="C34" s="105" t="s">
        <v>60</v>
      </c>
      <c r="D34" s="122"/>
      <c r="E34" s="122"/>
      <c r="F34" s="122"/>
      <c r="G34" s="122"/>
      <c r="H34" s="122"/>
      <c r="I34" s="122"/>
      <c r="J34" s="128"/>
    </row>
    <row r="35" spans="1:10" thickBot="1" x14ac:dyDescent="0.4">
      <c r="A35" s="139"/>
      <c r="B35" s="138"/>
      <c r="C35" s="103" t="s">
        <v>59</v>
      </c>
      <c r="D35" s="37" t="s">
        <v>94</v>
      </c>
      <c r="E35" s="37" t="s">
        <v>93</v>
      </c>
      <c r="F35" s="126" t="s">
        <v>92</v>
      </c>
      <c r="G35" s="126" t="s">
        <v>91</v>
      </c>
      <c r="H35" s="126" t="s">
        <v>90</v>
      </c>
      <c r="I35" s="37" t="s">
        <v>89</v>
      </c>
      <c r="J35" s="144" t="s">
        <v>118</v>
      </c>
    </row>
    <row r="36" spans="1:10" s="6" customFormat="1" ht="32.25" customHeight="1" x14ac:dyDescent="0.4">
      <c r="A36" s="66" t="s">
        <v>117</v>
      </c>
      <c r="B36" s="100">
        <f>[1]social!G34</f>
        <v>21.5</v>
      </c>
      <c r="C36" s="61">
        <f>AVERAGE([9]tx.natalite!AH6:AM6)</f>
        <v>17.95</v>
      </c>
      <c r="D36" s="61">
        <f>+'[9]pop totale'!L60</f>
        <v>17.2</v>
      </c>
      <c r="E36" s="61">
        <f>+'[9]pop totale'!M60</f>
        <v>16.899999999999999</v>
      </c>
      <c r="F36" s="61">
        <f>+'[9]pop totale'!N60</f>
        <v>16.7</v>
      </c>
      <c r="G36" s="61">
        <f>+'[9]pop totale'!O60</f>
        <v>16.5</v>
      </c>
      <c r="H36" s="61">
        <f>+'[9]pop totale'!P60</f>
        <v>16.2</v>
      </c>
      <c r="I36" s="61">
        <f>+'[9]pop totale'!Q60</f>
        <v>16</v>
      </c>
      <c r="J36" s="65">
        <f>+'[9]pop totale'!R60</f>
        <v>15.7</v>
      </c>
    </row>
    <row r="37" spans="1:10" s="6" customFormat="1" ht="32.25" customHeight="1" x14ac:dyDescent="0.4">
      <c r="A37" s="82" t="s">
        <v>12</v>
      </c>
      <c r="B37" s="88">
        <f>[1]social!G35</f>
        <v>19.5</v>
      </c>
      <c r="C37" s="61">
        <f>AVERAGE([9]tx.natalite!AH7:AM7)</f>
        <v>16.016666666666666</v>
      </c>
      <c r="D37" s="58">
        <f>+'[9]pop urbaine'!L57</f>
        <v>16.399999999999999</v>
      </c>
      <c r="E37" s="58">
        <f>+'[9]pop urbaine'!M57</f>
        <v>16.2</v>
      </c>
      <c r="F37" s="58">
        <f>+'[9]pop urbaine'!N57</f>
        <v>16.100000000000001</v>
      </c>
      <c r="G37" s="58">
        <f>+'[9]pop urbaine'!O57</f>
        <v>15.9</v>
      </c>
      <c r="H37" s="58">
        <f>+'[9]pop urbaine'!P57</f>
        <v>15.7</v>
      </c>
      <c r="I37" s="58">
        <f>+'[9]pop urbaine'!Q57</f>
        <v>15.5</v>
      </c>
      <c r="J37" s="64">
        <f>+'[9]pop urbaine'!R57</f>
        <v>15.2</v>
      </c>
    </row>
    <row r="38" spans="1:10" s="6" customFormat="1" ht="32.25" customHeight="1" x14ac:dyDescent="0.4">
      <c r="A38" s="82" t="s">
        <v>11</v>
      </c>
      <c r="B38" s="88">
        <f>[1]social!G36</f>
        <v>24</v>
      </c>
      <c r="C38" s="61">
        <f>AVERAGE([9]tx.natalite!AH8:AM8)</f>
        <v>20.833333333333332</v>
      </c>
      <c r="D38" s="58">
        <f>+'[9]pop rurale'!M56</f>
        <v>18.5</v>
      </c>
      <c r="E38" s="58">
        <f>+'[9]pop rurale'!N56</f>
        <v>18.100000000000001</v>
      </c>
      <c r="F38" s="58">
        <f>+'[9]pop rurale'!O56</f>
        <v>17.8</v>
      </c>
      <c r="G38" s="58">
        <f>+'[9]pop rurale'!P56</f>
        <v>17.5</v>
      </c>
      <c r="H38" s="58">
        <f>+'[9]pop rurale'!Q56</f>
        <v>17.2</v>
      </c>
      <c r="I38" s="58">
        <f>+'[9]pop rurale'!R56</f>
        <v>16.899999999999999</v>
      </c>
      <c r="J38" s="64">
        <f>+'[9]pop rurale'!S56</f>
        <v>16.7</v>
      </c>
    </row>
    <row r="39" spans="1:10" s="6" customFormat="1" ht="32.25" customHeight="1" x14ac:dyDescent="0.4">
      <c r="A39" s="66" t="s">
        <v>116</v>
      </c>
      <c r="B39" s="61">
        <f>[1]social!G38</f>
        <v>5.8</v>
      </c>
      <c r="C39" s="61">
        <f>AVERAGE('[10]Tx mortalité'!$AA$6:$AE$6)</f>
        <v>5.2799999999999994</v>
      </c>
      <c r="D39" s="61">
        <f>+'[9]pop totale'!L61</f>
        <v>5.0999999999999996</v>
      </c>
      <c r="E39" s="61">
        <f>+'[9]pop totale'!M61</f>
        <v>5.0999999999999996</v>
      </c>
      <c r="F39" s="61">
        <f>+'[9]pop totale'!N61</f>
        <v>5</v>
      </c>
      <c r="G39" s="61">
        <f>+'[9]pop totale'!O61</f>
        <v>5.0999999999999996</v>
      </c>
      <c r="H39" s="61">
        <f>+'[9]pop totale'!P61</f>
        <v>5.0999999999999996</v>
      </c>
      <c r="I39" s="61">
        <f>+'[9]pop totale'!Q61</f>
        <v>5.0999999999999996</v>
      </c>
      <c r="J39" s="61">
        <f>+'[9]pop totale'!R61</f>
        <v>5.2</v>
      </c>
    </row>
    <row r="40" spans="1:10" s="6" customFormat="1" ht="32.25" customHeight="1" x14ac:dyDescent="0.4">
      <c r="A40" s="143" t="s">
        <v>115</v>
      </c>
      <c r="B40" s="58">
        <f>[1]social!G39</f>
        <v>15.7</v>
      </c>
      <c r="C40" s="61">
        <f t="shared" ref="C40:J40" si="0">C36-C39</f>
        <v>12.67</v>
      </c>
      <c r="D40" s="61">
        <f t="shared" si="0"/>
        <v>12.1</v>
      </c>
      <c r="E40" s="61">
        <f t="shared" si="0"/>
        <v>11.799999999999999</v>
      </c>
      <c r="F40" s="61">
        <f t="shared" si="0"/>
        <v>11.7</v>
      </c>
      <c r="G40" s="61">
        <f t="shared" si="0"/>
        <v>11.4</v>
      </c>
      <c r="H40" s="61">
        <f t="shared" si="0"/>
        <v>11.1</v>
      </c>
      <c r="I40" s="61">
        <f t="shared" si="0"/>
        <v>10.9</v>
      </c>
      <c r="J40" s="61">
        <f t="shared" si="0"/>
        <v>10.5</v>
      </c>
    </row>
    <row r="41" spans="1:10" s="6" customFormat="1" ht="9" customHeight="1" thickBot="1" x14ac:dyDescent="0.45">
      <c r="A41" s="143"/>
      <c r="B41" s="143"/>
      <c r="C41" s="143"/>
      <c r="D41" s="58"/>
      <c r="G41" s="142"/>
      <c r="H41" s="142"/>
      <c r="I41" s="142"/>
      <c r="J41" s="68"/>
    </row>
    <row r="42" spans="1:10" s="33" customFormat="1" ht="25.5" customHeight="1" thickBot="1" x14ac:dyDescent="0.45">
      <c r="A42" s="141"/>
      <c r="B42" s="140"/>
      <c r="C42" s="116" t="s">
        <v>60</v>
      </c>
      <c r="D42" s="122"/>
      <c r="E42" s="122"/>
      <c r="F42" s="122"/>
      <c r="G42" s="122"/>
      <c r="H42" s="122"/>
      <c r="I42" s="122"/>
      <c r="J42" s="128"/>
    </row>
    <row r="43" spans="1:10" thickBot="1" x14ac:dyDescent="0.4">
      <c r="A43" s="139"/>
      <c r="B43" s="138"/>
      <c r="C43" s="103" t="s">
        <v>59</v>
      </c>
      <c r="D43" s="37" t="s">
        <v>94</v>
      </c>
      <c r="E43" s="37" t="s">
        <v>93</v>
      </c>
      <c r="F43" s="126" t="s">
        <v>92</v>
      </c>
      <c r="G43" s="126" t="s">
        <v>91</v>
      </c>
      <c r="H43" s="126" t="s">
        <v>90</v>
      </c>
      <c r="I43" s="126" t="s">
        <v>89</v>
      </c>
      <c r="J43" s="125"/>
    </row>
    <row r="44" spans="1:10" s="6" customFormat="1" ht="28.5" customHeight="1" x14ac:dyDescent="0.4">
      <c r="A44" s="114" t="s">
        <v>133</v>
      </c>
      <c r="B44" s="88"/>
      <c r="C44" s="137"/>
      <c r="D44" s="136"/>
    </row>
    <row r="45" spans="1:10" s="6" customFormat="1" ht="64.5" customHeight="1" x14ac:dyDescent="0.4">
      <c r="A45" s="135" t="s">
        <v>114</v>
      </c>
      <c r="B45" s="100">
        <f>[1]social!G42</f>
        <v>90.5</v>
      </c>
      <c r="C45" s="134">
        <f>AVERAGE('[11]Taux spécifique de scolarisatio'!$W$6:$AB$6)</f>
        <v>98.766666666666666</v>
      </c>
      <c r="D45" s="134">
        <f>'[11]Taux spécifique de scolarisatio'!AC6</f>
        <v>99.5</v>
      </c>
      <c r="E45" s="134">
        <f>'[11]Taux spécifique de scolarisatio'!AD6</f>
        <v>99.8</v>
      </c>
      <c r="F45" s="134">
        <f>'[11]Taux spécifique de scolarisatio'!AE6</f>
        <v>100</v>
      </c>
      <c r="G45" s="134">
        <f>'[11]Taux spécifique de scolarisatio'!AF6</f>
        <v>103.7</v>
      </c>
      <c r="H45" s="134">
        <f>'[11]Taux spécifique de scolarisatio'!AG6</f>
        <v>107.7</v>
      </c>
      <c r="I45" s="134"/>
    </row>
    <row r="46" spans="1:10" s="6" customFormat="1" ht="32.25" customHeight="1" x14ac:dyDescent="0.4">
      <c r="A46" s="82" t="s">
        <v>11</v>
      </c>
      <c r="B46" s="88">
        <f>[1]social!G43</f>
        <v>0</v>
      </c>
      <c r="C46" s="58">
        <f>AVERAGE('[11]Taux spécifique de scolarisatio'!$W$12:$AB$12)</f>
        <v>98.90000000000002</v>
      </c>
      <c r="D46" s="58">
        <f>'[11]Taux spécifique de scolarisatio'!AC12</f>
        <v>102.7</v>
      </c>
      <c r="E46" s="58">
        <f>'[11]Taux spécifique de scolarisatio'!AD12</f>
        <v>103.6</v>
      </c>
      <c r="F46" s="58">
        <f>'[11]Taux spécifique de scolarisatio'!AE12</f>
        <v>104.3</v>
      </c>
      <c r="G46" s="58">
        <f>'[11]Taux spécifique de scolarisatio'!AF12</f>
        <v>110.4</v>
      </c>
      <c r="H46" s="58">
        <f>'[11]Taux spécifique de scolarisatio'!AG12</f>
        <v>115.9</v>
      </c>
      <c r="I46" s="58"/>
    </row>
    <row r="47" spans="1:10" s="6" customFormat="1" ht="32.25" customHeight="1" x14ac:dyDescent="0.4">
      <c r="A47" s="59" t="s">
        <v>113</v>
      </c>
      <c r="B47" s="88">
        <f>[1]social!G44</f>
        <v>87.9</v>
      </c>
      <c r="C47" s="58">
        <f>AVERAGE('[11]Taux spécifique de scolarisatio'!$W$14:$AB$14)</f>
        <v>98.399999999999991</v>
      </c>
      <c r="D47" s="58">
        <f>'[11]Taux spécifique de scolarisatio'!AC14</f>
        <v>101.9</v>
      </c>
      <c r="E47" s="58">
        <f>'[11]Taux spécifique de scolarisatio'!AD14</f>
        <v>103.3</v>
      </c>
      <c r="F47" s="58">
        <f>'[11]Taux spécifique de scolarisatio'!AE14</f>
        <v>104.2</v>
      </c>
      <c r="G47" s="58">
        <f>'[11]Taux spécifique de scolarisatio'!AF14</f>
        <v>110.3</v>
      </c>
      <c r="H47" s="58">
        <f>'[11]Taux spécifique de scolarisatio'!AG14</f>
        <v>116</v>
      </c>
      <c r="I47" s="58">
        <f>'[11]Taux spécifique de scolarisatio'!AH14</f>
        <v>119.8</v>
      </c>
    </row>
    <row r="48" spans="1:10" s="3" customFormat="1" ht="15.75" x14ac:dyDescent="0.25"/>
    <row r="49" spans="1:9" s="6" customFormat="1" ht="32.25" customHeight="1" x14ac:dyDescent="0.4">
      <c r="A49" s="124" t="s">
        <v>112</v>
      </c>
      <c r="B49" s="72">
        <f>[1]social!F55</f>
        <v>747893</v>
      </c>
      <c r="C49" s="72">
        <f>AVERAGE('[11]Enseignement préscolaire'!$AG$18:$AL$18)</f>
        <v>705881.16666666663</v>
      </c>
      <c r="D49" s="72">
        <f>'[11]Enseignement préscolaire'!AM18</f>
        <v>699265</v>
      </c>
      <c r="E49" s="72">
        <f>'[11]Enseignement préscolaire'!AN18</f>
        <v>799937</v>
      </c>
      <c r="F49" s="72">
        <f>'[11]Enseignement préscolaire'!AO18</f>
        <v>893658</v>
      </c>
      <c r="G49" s="72">
        <f>'[11]Enseignement préscolaire'!AP18</f>
        <v>875313</v>
      </c>
      <c r="H49" s="72">
        <f>'[11]Enseignement préscolaire'!AQ18</f>
        <v>915491</v>
      </c>
      <c r="I49" s="72">
        <f>'[11]Enseignement préscolaire'!AR18</f>
        <v>931121.21212121216</v>
      </c>
    </row>
    <row r="50" spans="1:9" s="6" customFormat="1" ht="32.25" customHeight="1" x14ac:dyDescent="0.4">
      <c r="A50" s="84" t="s">
        <v>111</v>
      </c>
      <c r="B50" s="58">
        <f>[1]social!F56</f>
        <v>9.064264540515822</v>
      </c>
      <c r="C50" s="58">
        <v>35.700000000000003</v>
      </c>
      <c r="D50" s="58">
        <f>'[11]Enseignement préscolaire'!AM11/'[11]Enseignement préscolaire'!AM18*100</f>
        <v>37.257262983275297</v>
      </c>
      <c r="E50" s="58">
        <f>'[11]Enseignement préscolaire'!AN11/'[11]Enseignement préscolaire'!AN18*100</f>
        <v>38.635167519442156</v>
      </c>
      <c r="F50" s="58">
        <f>'[11]Enseignement préscolaire'!AO11/'[11]Enseignement préscolaire'!AO18*100</f>
        <v>50.091198198863552</v>
      </c>
      <c r="G50" s="58">
        <f>'[11]Enseignement préscolaire'!AP11/'[11]Enseignement préscolaire'!AP18*100</f>
        <v>64.254043981981297</v>
      </c>
      <c r="H50" s="58">
        <f>'[11]Enseignement préscolaire'!AQ11/'[11]Enseignement préscolaire'!AQ18*100</f>
        <v>81.388784816016752</v>
      </c>
      <c r="I50" s="58"/>
    </row>
    <row r="51" spans="1:9" s="6" customFormat="1" ht="32.25" customHeight="1" x14ac:dyDescent="0.4">
      <c r="A51" s="124" t="s">
        <v>110</v>
      </c>
      <c r="B51" s="88"/>
      <c r="C51" s="93"/>
      <c r="D51" s="93"/>
      <c r="E51" s="93"/>
    </row>
    <row r="52" spans="1:9" s="6" customFormat="1" ht="32.25" customHeight="1" x14ac:dyDescent="0.4">
      <c r="A52" s="75" t="s">
        <v>106</v>
      </c>
      <c r="B52" s="88">
        <f>[1]social!F58</f>
        <v>4029000</v>
      </c>
      <c r="C52" s="72">
        <f>AVERAGE('[11]Elèves(fond. et secondaire)'!$AJ$75:$AO$75)</f>
        <v>4069989.8333333335</v>
      </c>
      <c r="D52" s="72">
        <f>'[11]Elèves(fond. et secondaire)'!AP75</f>
        <v>4322623</v>
      </c>
      <c r="E52" s="72">
        <f>'[11]Elèves(fond. et secondaire)'!AQ75</f>
        <v>4432229</v>
      </c>
      <c r="F52" s="72">
        <f>'[11]Elèves(fond. et secondaire)'!AR75</f>
        <v>4535919</v>
      </c>
      <c r="G52" s="72">
        <f>'[11]Elèves(fond. et secondaire)'!AS75</f>
        <v>4552752</v>
      </c>
      <c r="H52" s="72">
        <f>'[11]Elèves(fond. et secondaire)'!AT75</f>
        <v>4675486</v>
      </c>
      <c r="I52" s="72">
        <f>'[11]Elèves(fond. et secondaire)'!AU75</f>
        <v>4682205.8212058209</v>
      </c>
    </row>
    <row r="53" spans="1:9" s="6" customFormat="1" ht="32.25" customHeight="1" x14ac:dyDescent="0.4">
      <c r="A53" s="133" t="s">
        <v>109</v>
      </c>
      <c r="B53" s="58">
        <f>[1]social!F59</f>
        <v>95.119285182427404</v>
      </c>
      <c r="C53" s="58">
        <v>85.3</v>
      </c>
      <c r="D53" s="58">
        <f>'[11]Elèves(fond. et secondaire)'!AP8/'[11]Elèves(fond. et secondaire)'!AP75*100</f>
        <v>82.990698009056075</v>
      </c>
      <c r="E53" s="58">
        <f>'[11]Elèves(fond. et secondaire)'!AQ8/'[11]Elèves(fond. et secondaire)'!AQ75*100</f>
        <v>82.65538626275854</v>
      </c>
      <c r="F53" s="58">
        <f>'[11]Elèves(fond. et secondaire)'!AR8/'[11]Elèves(fond. et secondaire)'!AR75*100</f>
        <v>82.172344788343892</v>
      </c>
      <c r="G53" s="58">
        <f>'[11]Elèves(fond. et secondaire)'!AS8/'[11]Elèves(fond. et secondaire)'!AS75*100</f>
        <v>83.783127216241965</v>
      </c>
      <c r="H53" s="58">
        <f>'[11]Elèves(fond. et secondaire)'!AT8/'[11]Elèves(fond. et secondaire)'!AT75*100</f>
        <v>82.870486618931167</v>
      </c>
      <c r="I53" s="58"/>
    </row>
    <row r="54" spans="1:9" s="6" customFormat="1" ht="32.25" customHeight="1" x14ac:dyDescent="0.4">
      <c r="A54" s="75" t="s">
        <v>105</v>
      </c>
      <c r="B54" s="88" t="e">
        <f>[1]social!#REF!</f>
        <v>#REF!</v>
      </c>
      <c r="C54" s="72">
        <f>AVERAGE('[11]Elèves(fond. et secondaire)'!$AJ$80:$AO$80)</f>
        <v>1605289.5</v>
      </c>
      <c r="D54" s="72">
        <f>'[11]Elèves(fond. et secondaire)'!AP80</f>
        <v>1694501</v>
      </c>
      <c r="E54" s="72">
        <f>'[11]Elèves(fond. et secondaire)'!AQ80</f>
        <v>1737240</v>
      </c>
      <c r="F54" s="72">
        <f>'[11]Elèves(fond. et secondaire)'!AR80</f>
        <v>1790973</v>
      </c>
      <c r="G54" s="72">
        <f>'[11]Elèves(fond. et secondaire)'!AS80</f>
        <v>1781117</v>
      </c>
      <c r="H54" s="72">
        <f>'[11]Elèves(fond. et secondaire)'!AT80</f>
        <v>1983743</v>
      </c>
      <c r="I54" s="72">
        <f>'[11]Elèves(fond. et secondaire)'!AU80</f>
        <v>2063522.105263158</v>
      </c>
    </row>
    <row r="55" spans="1:9" s="6" customFormat="1" ht="32.25" customHeight="1" x14ac:dyDescent="0.4">
      <c r="A55" s="133" t="s">
        <v>109</v>
      </c>
      <c r="B55" s="58" t="e">
        <f>[1]social!#REF!</f>
        <v>#REF!</v>
      </c>
      <c r="C55" s="58">
        <v>91.8</v>
      </c>
      <c r="D55" s="58">
        <f>'[11]Elèves(fond. et secondaire)'!AP20/'[11]Elèves(fond. et secondaire)'!AP80*100</f>
        <v>90.240076577116213</v>
      </c>
      <c r="E55" s="58">
        <f>'[11]Elèves(fond. et secondaire)'!AQ20/'[11]Elèves(fond. et secondaire)'!AQ80*100</f>
        <v>90.080414911008262</v>
      </c>
      <c r="F55" s="58">
        <f>'[11]Elèves(fond. et secondaire)'!AR20/'[11]Elèves(fond. et secondaire)'!AR80*100</f>
        <v>89.651714459123625</v>
      </c>
      <c r="G55" s="58">
        <f>'[11]Elèves(fond. et secondaire)'!AS20/'[11]Elèves(fond. et secondaire)'!AS80*100</f>
        <v>89.856758427436262</v>
      </c>
      <c r="H55" s="58">
        <f>'[11]Elèves(fond. et secondaire)'!AT20/'[11]Elèves(fond. et secondaire)'!AT80*100</f>
        <v>89.782144158794765</v>
      </c>
      <c r="I55" s="58"/>
    </row>
    <row r="56" spans="1:9" s="6" customFormat="1" ht="32.25" customHeight="1" x14ac:dyDescent="0.4">
      <c r="A56" s="75" t="s">
        <v>104</v>
      </c>
      <c r="B56" s="72">
        <f>[1]social!F62</f>
        <v>515000</v>
      </c>
      <c r="C56" s="72">
        <f>AVERAGE('[11]Elèves(fond. et secondaire)'!$AJ$85:$AO$85)</f>
        <v>983202.33333333337</v>
      </c>
      <c r="D56" s="72">
        <f>'[11]Elèves(fond. et secondaire)'!AP85</f>
        <v>1014231</v>
      </c>
      <c r="E56" s="72">
        <f>'[11]Elèves(fond. et secondaire)'!AQ85</f>
        <v>1018477</v>
      </c>
      <c r="F56" s="72">
        <f>'[11]Elèves(fond. et secondaire)'!AR85</f>
        <v>1038734</v>
      </c>
      <c r="G56" s="72">
        <f>'[11]Elèves(fond. et secondaire)'!AS85</f>
        <v>1168360</v>
      </c>
      <c r="H56" s="72">
        <f>'[11]Elèves(fond. et secondaire)'!AT85</f>
        <v>1160639</v>
      </c>
      <c r="I56" s="72">
        <f>'[11]Elèves(fond. et secondaire)'!AU85</f>
        <v>1187282.196969697</v>
      </c>
    </row>
    <row r="57" spans="1:9" s="6" customFormat="1" ht="29.25" customHeight="1" x14ac:dyDescent="0.4">
      <c r="A57" s="133" t="s">
        <v>109</v>
      </c>
      <c r="B57" s="58">
        <f>[1]social!F63</f>
        <v>94.062524271844666</v>
      </c>
      <c r="C57" s="58">
        <v>91.4</v>
      </c>
      <c r="D57" s="58">
        <f>'[11]Elèves(fond. et secondaire)'!AP32/'[11]Elèves(fond. et secondaire)'!AP85*100</f>
        <v>90.461837589267134</v>
      </c>
      <c r="E57" s="58">
        <f>'[11]Elèves(fond. et secondaire)'!AQ32/'[11]Elèves(fond. et secondaire)'!AQ85*100</f>
        <v>90.030211776996438</v>
      </c>
      <c r="F57" s="58">
        <f>'[11]Elèves(fond. et secondaire)'!AR32/'[11]Elèves(fond. et secondaire)'!AR85*100</f>
        <v>89.294756886748672</v>
      </c>
      <c r="G57" s="58">
        <f>'[11]Elèves(fond. et secondaire)'!AS32/'[11]Elèves(fond. et secondaire)'!AS85*100</f>
        <v>90.10698757232359</v>
      </c>
      <c r="H57" s="58">
        <f>'[11]Elèves(fond. et secondaire)'!AT32/'[11]Elèves(fond. et secondaire)'!AT85*100</f>
        <v>89.219990022737477</v>
      </c>
      <c r="I57" s="58"/>
    </row>
    <row r="58" spans="1:9" s="6" customFormat="1" ht="32.25" customHeight="1" x14ac:dyDescent="0.4">
      <c r="A58" s="75" t="s">
        <v>108</v>
      </c>
      <c r="B58" s="72">
        <f>[1]social!F64</f>
        <v>266621</v>
      </c>
      <c r="C58" s="72">
        <f>AVERAGE('[11]Etudiant(ens. sup. pub.)'!$AJ$7:$AO$7)</f>
        <v>908506.5</v>
      </c>
      <c r="D58" s="72">
        <f>'[11]Etudiant(ens. sup. pub.)'!AK7</f>
        <v>820430</v>
      </c>
      <c r="E58" s="72">
        <f>'[11]Etudiant(ens. sup. pub.)'!AL7</f>
        <v>876005</v>
      </c>
      <c r="F58" s="72">
        <f>'[11]Etudiant(ens. sup. pub.)'!AM7</f>
        <v>921944</v>
      </c>
      <c r="G58" s="72">
        <f>'[11]Etudiant(ens. sup. pub.)'!AN7</f>
        <v>989899</v>
      </c>
      <c r="H58" s="72">
        <f>'[11]Etudiant(ens. sup. pub.)'!AO7</f>
        <v>1061256</v>
      </c>
      <c r="I58" s="72">
        <f>'[11]Etudiant(ens. sup. pub.)'!AP7</f>
        <v>1130182</v>
      </c>
    </row>
    <row r="59" spans="1:9" s="6" customFormat="1" ht="32.25" customHeight="1" x14ac:dyDescent="0.4">
      <c r="A59" s="132" t="s">
        <v>107</v>
      </c>
      <c r="B59" s="88"/>
      <c r="C59" s="93"/>
      <c r="D59" s="131"/>
      <c r="E59" s="131"/>
    </row>
    <row r="60" spans="1:9" s="6" customFormat="1" ht="28.5" customHeight="1" x14ac:dyDescent="0.4">
      <c r="A60" s="75" t="s">
        <v>106</v>
      </c>
      <c r="B60" s="88">
        <f>[1]social!F66</f>
        <v>132781</v>
      </c>
      <c r="C60" s="72">
        <f>AVERAGE('[11]Enseignant fond. et sec. (pub)'!$W$6:$AB$6)</f>
        <v>122893.33333333333</v>
      </c>
      <c r="D60" s="72">
        <f>'[11]Enseignant fond. et sec. (pub)'!AC6</f>
        <v>129398</v>
      </c>
      <c r="E60" s="72">
        <f>'[11]Enseignant fond. et sec. (pub)'!AD6</f>
        <v>134951</v>
      </c>
      <c r="F60" s="72">
        <f>'[11]Enseignant fond. et sec. (pub)'!AE6</f>
        <v>138057</v>
      </c>
      <c r="G60" s="72">
        <f>'[11]Enseignant fond. et sec. (pub)'!AF6</f>
        <v>140126</v>
      </c>
      <c r="H60" s="72">
        <f>'[11]Enseignant fond. et sec. (pub)'!AG6</f>
        <v>141529</v>
      </c>
      <c r="I60" s="72"/>
    </row>
    <row r="61" spans="1:9" s="6" customFormat="1" ht="28.5" customHeight="1" x14ac:dyDescent="0.4">
      <c r="A61" s="75" t="s">
        <v>105</v>
      </c>
      <c r="B61" s="88">
        <f>[1]social!F67</f>
        <v>53521</v>
      </c>
      <c r="C61" s="72">
        <f>AVERAGE('[11]Enseignant fond. et sec. (pub)'!$W$10:$AB$10)</f>
        <v>54801.666666666664</v>
      </c>
      <c r="D61" s="72">
        <f>'[11]Enseignant fond. et sec. (pub)'!AC10</f>
        <v>57961</v>
      </c>
      <c r="E61" s="72">
        <f>'[11]Enseignant fond. et sec. (pub)'!AD10</f>
        <v>58890</v>
      </c>
      <c r="F61" s="72">
        <f>'[11]Enseignant fond. et sec. (pub)'!AE10</f>
        <v>60374</v>
      </c>
      <c r="G61" s="72">
        <f>'[11]Enseignant fond. et sec. (pub)'!AF10</f>
        <v>60917</v>
      </c>
      <c r="H61" s="72">
        <f>'[11]Enseignant fond. et sec. (pub)'!AG10</f>
        <v>62895</v>
      </c>
      <c r="I61" s="72"/>
    </row>
    <row r="62" spans="1:9" s="6" customFormat="1" ht="28.5" customHeight="1" x14ac:dyDescent="0.4">
      <c r="A62" s="75" t="s">
        <v>104</v>
      </c>
      <c r="B62" s="88">
        <f>[1]social!F68</f>
        <v>33300</v>
      </c>
      <c r="C62" s="72">
        <f>AVERAGE('[11]Enseignant fond. et sec. (pub)'!$W$14:$AB$14)</f>
        <v>46369.833333333336</v>
      </c>
      <c r="D62" s="72">
        <f>'[11]Enseignant fond. et sec. (pub)'!AC14</f>
        <v>53183</v>
      </c>
      <c r="E62" s="72">
        <f>'[11]Enseignant fond. et sec. (pub)'!AD14</f>
        <v>52943</v>
      </c>
      <c r="F62" s="72">
        <f>'[11]Enseignant fond. et sec. (pub)'!AE14</f>
        <v>53704</v>
      </c>
      <c r="G62" s="72">
        <f>'[11]Enseignant fond. et sec. (pub)'!AF14</f>
        <v>55450</v>
      </c>
      <c r="H62" s="72">
        <f>'[11]Enseignant fond. et sec. (pub)'!AG14</f>
        <v>57489</v>
      </c>
      <c r="I62" s="72"/>
    </row>
    <row r="63" spans="1:9" s="6" customFormat="1" ht="28.5" customHeight="1" x14ac:dyDescent="0.4">
      <c r="A63" s="130" t="s">
        <v>103</v>
      </c>
      <c r="B63" s="88">
        <f>[1]social!F69</f>
        <v>9773</v>
      </c>
      <c r="C63" s="72">
        <f>AVERAGE('[11]Enseignants sup université'!$M$6:$R$6)</f>
        <v>12629.833333333334</v>
      </c>
      <c r="D63" s="72">
        <f>'[11]Enseignants sup université'!S6</f>
        <v>13954</v>
      </c>
      <c r="E63" s="72">
        <f>'[11]Enseignants sup université'!T6</f>
        <v>14400</v>
      </c>
      <c r="F63" s="72">
        <f>'[11]Enseignants sup université'!U6</f>
        <v>14964</v>
      </c>
      <c r="G63" s="72">
        <f>'[11]Enseignants sup université'!V6</f>
        <v>15325</v>
      </c>
      <c r="H63" s="72">
        <f>'[11]Enseignants sup université'!W6</f>
        <v>15830</v>
      </c>
      <c r="I63" s="72"/>
    </row>
    <row r="64" spans="1:9" s="6" customFormat="1" ht="18" customHeight="1" x14ac:dyDescent="0.4">
      <c r="A64" s="130"/>
      <c r="B64" s="88"/>
      <c r="C64" s="88"/>
      <c r="D64" s="88"/>
      <c r="E64" s="88"/>
      <c r="F64" s="88"/>
      <c r="G64" s="88"/>
      <c r="H64" s="88"/>
      <c r="I64" s="2"/>
    </row>
    <row r="65" spans="1:10" s="5" customFormat="1" ht="22.5" customHeight="1" x14ac:dyDescent="0.3">
      <c r="A65" s="13" t="s">
        <v>102</v>
      </c>
      <c r="B65" s="14"/>
      <c r="C65" s="14"/>
      <c r="D65" s="14"/>
      <c r="E65" s="14"/>
      <c r="F65" s="14"/>
      <c r="G65" s="14"/>
      <c r="H65" s="78"/>
      <c r="I65" s="78"/>
    </row>
    <row r="66" spans="1:10" s="5" customFormat="1" ht="22.5" customHeight="1" x14ac:dyDescent="0.3">
      <c r="A66" s="129" t="s">
        <v>101</v>
      </c>
      <c r="B66" s="14"/>
      <c r="C66" s="14"/>
      <c r="D66" s="14"/>
      <c r="E66" s="14"/>
      <c r="F66" s="14"/>
      <c r="G66" s="14"/>
      <c r="H66" s="78"/>
      <c r="I66" s="78"/>
    </row>
    <row r="67" spans="1:10" s="5" customFormat="1" ht="22.5" customHeight="1" x14ac:dyDescent="0.3">
      <c r="A67" s="163" t="s">
        <v>100</v>
      </c>
      <c r="B67" s="164"/>
      <c r="C67" s="164"/>
      <c r="D67" s="164"/>
      <c r="E67" s="164"/>
      <c r="F67" s="14"/>
      <c r="G67" s="14"/>
      <c r="H67" s="78"/>
      <c r="I67" s="78"/>
    </row>
    <row r="68" spans="1:10" s="5" customFormat="1" ht="22.5" customHeight="1" x14ac:dyDescent="0.3">
      <c r="A68" s="10" t="s">
        <v>99</v>
      </c>
      <c r="B68" s="14"/>
      <c r="C68" s="14"/>
      <c r="D68" s="14"/>
      <c r="E68" s="14"/>
      <c r="F68" s="14"/>
      <c r="G68" s="14"/>
      <c r="H68" s="78"/>
      <c r="I68" s="78"/>
    </row>
    <row r="69" spans="1:10" s="5" customFormat="1" ht="22.5" customHeight="1" x14ac:dyDescent="0.3">
      <c r="A69" s="10" t="s">
        <v>98</v>
      </c>
      <c r="B69" s="78"/>
      <c r="C69" s="78"/>
      <c r="D69" s="12"/>
      <c r="E69" s="78"/>
      <c r="F69" s="78"/>
      <c r="G69" s="78"/>
      <c r="H69" s="78"/>
      <c r="I69" s="78"/>
    </row>
    <row r="70" spans="1:10" s="5" customFormat="1" ht="22.5" customHeight="1" x14ac:dyDescent="0.3">
      <c r="A70" s="7" t="s">
        <v>97</v>
      </c>
      <c r="B70" s="78"/>
      <c r="C70" s="78"/>
      <c r="D70" s="78"/>
      <c r="E70" s="78"/>
      <c r="F70" s="78"/>
      <c r="G70" s="78"/>
      <c r="H70" s="78"/>
      <c r="I70" s="78"/>
    </row>
    <row r="71" spans="1:10" s="5" customFormat="1" ht="22.5" customHeight="1" x14ac:dyDescent="0.3">
      <c r="A71" s="7" t="s">
        <v>96</v>
      </c>
      <c r="B71" s="78"/>
      <c r="C71" s="78"/>
      <c r="D71" s="78"/>
      <c r="E71" s="78"/>
      <c r="F71" s="78"/>
      <c r="G71" s="78"/>
      <c r="H71" s="78"/>
      <c r="I71" s="78"/>
    </row>
    <row r="72" spans="1:10" s="5" customFormat="1" ht="22.5" customHeight="1" x14ac:dyDescent="0.3">
      <c r="B72" s="77"/>
      <c r="C72" s="77"/>
      <c r="D72" s="14"/>
      <c r="E72" s="14"/>
      <c r="F72" s="14"/>
      <c r="G72" s="78"/>
      <c r="H72" s="77"/>
      <c r="I72" s="2"/>
    </row>
    <row r="73" spans="1:10" s="5" customFormat="1" ht="22.5" customHeight="1" thickBot="1" x14ac:dyDescent="0.45">
      <c r="A73" s="45" t="s">
        <v>134</v>
      </c>
      <c r="B73" s="44"/>
      <c r="C73" s="57"/>
      <c r="D73" s="56"/>
      <c r="E73" s="44"/>
      <c r="F73" s="44"/>
      <c r="G73" s="55"/>
      <c r="H73" s="55"/>
      <c r="I73" s="6"/>
      <c r="J73" s="1"/>
    </row>
    <row r="74" spans="1:10" s="5" customFormat="1" ht="22.5" customHeight="1" thickBot="1" x14ac:dyDescent="0.45">
      <c r="A74" s="107"/>
      <c r="B74" s="106"/>
      <c r="C74" s="105" t="s">
        <v>60</v>
      </c>
      <c r="D74" s="104"/>
      <c r="E74" s="122"/>
      <c r="F74" s="122"/>
      <c r="G74" s="122"/>
      <c r="H74" s="122"/>
      <c r="I74" s="122"/>
      <c r="J74" s="128"/>
    </row>
    <row r="75" spans="1:10" ht="23.25" customHeight="1" thickBot="1" x14ac:dyDescent="0.4">
      <c r="A75" s="39"/>
      <c r="B75" s="38" t="s">
        <v>95</v>
      </c>
      <c r="C75" s="103" t="s">
        <v>59</v>
      </c>
      <c r="D75" s="127" t="s">
        <v>94</v>
      </c>
      <c r="E75" s="126" t="s">
        <v>93</v>
      </c>
      <c r="F75" s="126" t="s">
        <v>92</v>
      </c>
      <c r="G75" s="126" t="s">
        <v>91</v>
      </c>
      <c r="H75" s="126" t="s">
        <v>90</v>
      </c>
      <c r="I75" s="126" t="s">
        <v>89</v>
      </c>
      <c r="J75" s="125"/>
    </row>
    <row r="76" spans="1:10" ht="23.25" customHeight="1" x14ac:dyDescent="0.35">
      <c r="A76" s="124" t="s">
        <v>88</v>
      </c>
      <c r="B76" s="91">
        <f>[1]social!F70</f>
        <v>12330</v>
      </c>
      <c r="C76" s="91">
        <f>AVERAGE('[11]Formation pedagogique'!$AG$14:$AL$14)</f>
        <v>9109.6666666666661</v>
      </c>
      <c r="D76" s="91">
        <f>'[11]Formation pedagogique'!AM14</f>
        <v>22619</v>
      </c>
      <c r="E76" s="91">
        <f>'[11]Formation pedagogique'!AN14</f>
        <v>16663</v>
      </c>
      <c r="F76" s="91">
        <f>'[11]Formation pedagogique'!AO14</f>
        <v>18581</v>
      </c>
      <c r="G76" s="91">
        <f>'[11]Formation pedagogique'!AP14</f>
        <v>20580</v>
      </c>
      <c r="H76" s="91"/>
      <c r="I76" s="91"/>
    </row>
    <row r="77" spans="1:10" s="33" customFormat="1" ht="23.25" customHeight="1" x14ac:dyDescent="0.4">
      <c r="A77" s="119" t="s">
        <v>87</v>
      </c>
      <c r="B77" s="58">
        <f>[1]social!F71</f>
        <v>82.392538523925381</v>
      </c>
      <c r="C77" s="58">
        <v>45.6</v>
      </c>
      <c r="D77" s="58">
        <f>'[11]Formation pedagogique'!AM6/'[11]Formation pedagogique'!AM14*100</f>
        <v>55.068747513152658</v>
      </c>
      <c r="E77" s="58">
        <f>'[11]Formation pedagogique'!AN6/'[11]Formation pedagogique'!AN14*100</f>
        <v>48.910760367280801</v>
      </c>
      <c r="F77" s="58">
        <f>'[11]Formation pedagogique'!AO6/'[11]Formation pedagogique'!AO14*100</f>
        <v>44.669285829610892</v>
      </c>
      <c r="G77" s="58">
        <f>'[11]Formation pedagogique'!AP6/'[11]Formation pedagogique'!AP14*100</f>
        <v>33.04178814382896</v>
      </c>
      <c r="H77" s="58"/>
      <c r="I77" s="58"/>
    </row>
    <row r="78" spans="1:10" x14ac:dyDescent="0.4">
      <c r="A78" s="119" t="s">
        <v>86</v>
      </c>
      <c r="B78" s="58">
        <f>[1]social!F72</f>
        <v>10.494728304947284</v>
      </c>
      <c r="C78" s="58">
        <v>30.4</v>
      </c>
      <c r="D78" s="58" t="s">
        <v>79</v>
      </c>
      <c r="E78" s="58" t="s">
        <v>79</v>
      </c>
      <c r="F78" s="58" t="s">
        <v>79</v>
      </c>
      <c r="G78" s="58" t="s">
        <v>79</v>
      </c>
      <c r="H78" s="58"/>
      <c r="I78" s="58"/>
    </row>
    <row r="79" spans="1:10" s="6" customFormat="1" ht="32.25" customHeight="1" x14ac:dyDescent="0.4">
      <c r="A79" s="119" t="s">
        <v>85</v>
      </c>
      <c r="B79" s="58">
        <f>[1]social!F73</f>
        <v>3.5198702351987023</v>
      </c>
      <c r="C79" s="58">
        <v>37</v>
      </c>
      <c r="D79" s="58">
        <f>'[11]Formation pedagogique'!AM8/'[11]Formation pedagogique'!AM14*100</f>
        <v>33.387859763915294</v>
      </c>
      <c r="E79" s="58">
        <f>'[11]Formation pedagogique'!AN8/'[11]Formation pedagogique'!AN14*100</f>
        <v>41.10904398967773</v>
      </c>
      <c r="F79" s="58">
        <f>'[11]Formation pedagogique'!AO8/'[11]Formation pedagogique'!AO14*100</f>
        <v>36.058339163661806</v>
      </c>
      <c r="G79" s="58">
        <f>'[11]Formation pedagogique'!AP8/'[11]Formation pedagogique'!AP14*100</f>
        <v>39.844509232264336</v>
      </c>
      <c r="H79" s="58"/>
      <c r="I79" s="58"/>
    </row>
    <row r="80" spans="1:10" s="6" customFormat="1" ht="32.25" customHeight="1" x14ac:dyDescent="0.4">
      <c r="A80" s="119" t="s">
        <v>84</v>
      </c>
      <c r="B80" s="58">
        <f>[1]social!F75</f>
        <v>0</v>
      </c>
      <c r="C80" s="58">
        <v>2.7</v>
      </c>
      <c r="D80" s="58">
        <f>'[11]Formation pedagogique'!AM9/'[11]Formation pedagogique'!AM14*100</f>
        <v>1.3263185817233298</v>
      </c>
      <c r="E80" s="58">
        <f>'[11]Formation pedagogique'!AN9/'[11]Formation pedagogique'!AN14*100</f>
        <v>2.4605413190901997</v>
      </c>
      <c r="F80" s="58">
        <f>'[11]Formation pedagogique'!AO9/'[11]Formation pedagogique'!AO14*100</f>
        <v>3.8480167913459984</v>
      </c>
      <c r="G80" s="58">
        <f>'[11]Formation pedagogique'!AP9/'[11]Formation pedagogique'!AP14*100</f>
        <v>2.7842565597667637</v>
      </c>
      <c r="H80" s="58"/>
      <c r="I80" s="58"/>
    </row>
    <row r="81" spans="1:10" s="6" customFormat="1" ht="32.25" customHeight="1" x14ac:dyDescent="0.4">
      <c r="A81" s="119" t="s">
        <v>83</v>
      </c>
      <c r="B81" s="58"/>
      <c r="C81" s="58">
        <v>1.9</v>
      </c>
      <c r="D81" s="58">
        <f>'[11]Formation pedagogique'!AM10/'[11]Formation pedagogique'!AM14*100</f>
        <v>1.0477916795614308</v>
      </c>
      <c r="E81" s="58">
        <f>'[11]Formation pedagogique'!AN10/'[11]Formation pedagogique'!AN14*100</f>
        <v>1.4403168697113364</v>
      </c>
      <c r="F81" s="58">
        <f>'[11]Formation pedagogique'!AO10/'[11]Formation pedagogique'!AO14*100</f>
        <v>0.70502125827458151</v>
      </c>
      <c r="G81" s="58">
        <f>'[11]Formation pedagogique'!AP10/'[11]Formation pedagogique'!AP14*100</f>
        <v>0.53935860058309038</v>
      </c>
      <c r="H81" s="58"/>
      <c r="I81" s="58"/>
    </row>
    <row r="82" spans="1:10" s="6" customFormat="1" ht="32.25" customHeight="1" x14ac:dyDescent="0.4">
      <c r="A82" s="119" t="s">
        <v>82</v>
      </c>
      <c r="B82" s="58"/>
      <c r="C82" s="58">
        <v>3.4</v>
      </c>
      <c r="D82" s="58">
        <f>'[11]Formation pedagogique'!AM11/'[11]Formation pedagogique'!AM14*100</f>
        <v>1.9275830054379062</v>
      </c>
      <c r="E82" s="58">
        <f>'[11]Formation pedagogique'!AN11/'[11]Formation pedagogique'!AN14*100</f>
        <v>3.1146852307507649</v>
      </c>
      <c r="F82" s="58">
        <f>'[11]Formation pedagogique'!AO11/'[11]Formation pedagogique'!AO14*100</f>
        <v>2.9815402830848718</v>
      </c>
      <c r="G82" s="58">
        <f>'[11]Formation pedagogique'!AP11/'[11]Formation pedagogique'!AP14*100</f>
        <v>2.6967930029154519</v>
      </c>
      <c r="H82" s="58"/>
      <c r="I82" s="58"/>
    </row>
    <row r="83" spans="1:10" s="162" customFormat="1" ht="32.25" customHeight="1" x14ac:dyDescent="0.4">
      <c r="A83" s="160" t="s">
        <v>81</v>
      </c>
      <c r="B83" s="161"/>
      <c r="C83" s="161">
        <v>3.5</v>
      </c>
      <c r="D83" s="161">
        <f>'[11]Formation pedagogique'!AM12/'[11]Formation pedagogique'!AM14*100</f>
        <v>7.241699456209381</v>
      </c>
      <c r="E83" s="161">
        <f>'[11]Formation pedagogique'!AN12/'[11]Formation pedagogique'!AN14*100</f>
        <v>2.9646522234891677</v>
      </c>
      <c r="F83" s="161">
        <f>'[11]Formation pedagogique'!AO12/'[11]Formation pedagogique'!AO14*100</f>
        <v>11.737796674021849</v>
      </c>
      <c r="G83" s="161">
        <f>'[11]Formation pedagogique'!AP12/'[11]Formation pedagogique'!AP14*100</f>
        <v>11.588921282798834</v>
      </c>
      <c r="H83" s="161"/>
      <c r="I83" s="161"/>
    </row>
    <row r="84" spans="1:10" s="162" customFormat="1" ht="32.25" customHeight="1" x14ac:dyDescent="0.4">
      <c r="A84" s="160" t="s">
        <v>80</v>
      </c>
      <c r="B84" s="161"/>
      <c r="C84" s="161" t="s">
        <v>79</v>
      </c>
      <c r="D84" s="161" t="s">
        <v>79</v>
      </c>
      <c r="E84" s="161" t="s">
        <v>79</v>
      </c>
      <c r="F84" s="161" t="s">
        <v>79</v>
      </c>
      <c r="G84" s="161">
        <f>'[11]Formation pedagogique'!AP13/'[11]Formation pedagogique'!AP14*100</f>
        <v>9.5043731778425649</v>
      </c>
      <c r="H84" s="161"/>
      <c r="I84" s="161"/>
    </row>
    <row r="85" spans="1:10" s="6" customFormat="1" ht="32.25" customHeight="1" x14ac:dyDescent="0.4">
      <c r="A85" s="83" t="s">
        <v>78</v>
      </c>
      <c r="B85" s="91">
        <f>[1]social!F77</f>
        <v>0</v>
      </c>
      <c r="C85" s="91">
        <f>AVERAGE('[12] formation résidentielle et alt'!$AC$22:$AH$22)</f>
        <v>342468.5</v>
      </c>
      <c r="D85" s="91">
        <f>'[12] formation résidentielle et alt'!AI22</f>
        <v>396129</v>
      </c>
      <c r="E85" s="91">
        <f>'[12] formation résidentielle et alt'!AJ22</f>
        <v>387011</v>
      </c>
      <c r="F85" s="91">
        <f>'[12] formation résidentielle et alt'!AK22</f>
        <v>360695</v>
      </c>
      <c r="G85" s="91">
        <f>'[12] formation résidentielle et alt'!AL22</f>
        <v>338295</v>
      </c>
      <c r="H85" s="91">
        <f>'[12] formation résidentielle et alt'!AM22</f>
        <v>336293</v>
      </c>
      <c r="I85" s="91"/>
    </row>
    <row r="86" spans="1:10" s="6" customFormat="1" ht="32.25" customHeight="1" x14ac:dyDescent="0.4">
      <c r="A86" s="82" t="s">
        <v>77</v>
      </c>
      <c r="B86" s="58">
        <f>[1]social!F78</f>
        <v>57847</v>
      </c>
      <c r="C86" s="58">
        <f>AVERAGE('[12] formation résidentielle et alt'!$AC$24:$AH$24)</f>
        <v>66.368537625392193</v>
      </c>
      <c r="D86" s="58">
        <f>'[12] formation résidentielle et alt'!AI24</f>
        <v>65.436764286381461</v>
      </c>
      <c r="E86" s="58">
        <f>'[12] formation résidentielle et alt'!AJ24</f>
        <v>64.827097937784714</v>
      </c>
      <c r="F86" s="58">
        <f>'[12] formation résidentielle et alt'!AK24</f>
        <v>66.053868226618064</v>
      </c>
      <c r="G86" s="58">
        <f>'[12] formation résidentielle et alt'!AL24</f>
        <v>68.063081038738389</v>
      </c>
      <c r="H86" s="58">
        <f>'[12] formation résidentielle et alt'!AM24</f>
        <v>70.21585343732994</v>
      </c>
      <c r="I86" s="58"/>
    </row>
    <row r="87" spans="1:10" s="6" customFormat="1" ht="27" customHeight="1" thickBot="1" x14ac:dyDescent="0.45">
      <c r="A87" s="45"/>
      <c r="B87" s="44"/>
      <c r="C87" s="57"/>
      <c r="D87" s="44"/>
      <c r="E87" s="55"/>
      <c r="F87" s="55"/>
      <c r="G87" s="40"/>
      <c r="H87" s="40"/>
      <c r="I87" s="40"/>
    </row>
    <row r="88" spans="1:10" ht="39" customHeight="1" thickBot="1" x14ac:dyDescent="0.4">
      <c r="A88" s="39"/>
      <c r="B88" s="38">
        <v>1971</v>
      </c>
      <c r="C88" s="102">
        <v>2012</v>
      </c>
      <c r="D88" s="102">
        <v>2013</v>
      </c>
      <c r="E88" s="102">
        <v>2014</v>
      </c>
      <c r="F88" s="102">
        <v>2017</v>
      </c>
      <c r="G88" s="102">
        <v>2018</v>
      </c>
      <c r="H88" s="28">
        <v>2019</v>
      </c>
      <c r="I88" s="28">
        <v>2020</v>
      </c>
      <c r="J88" s="28">
        <v>2021</v>
      </c>
    </row>
    <row r="89" spans="1:10" x14ac:dyDescent="0.4">
      <c r="A89" s="124" t="s">
        <v>76</v>
      </c>
      <c r="B89" s="61">
        <f>[1]social!E95</f>
        <v>1982</v>
      </c>
      <c r="C89" s="61">
        <f>'[11]Tx analpha (sexe et milieu)'!BB6</f>
        <v>36.700000000000003</v>
      </c>
      <c r="D89" s="61">
        <f>'[11]Tx analpha (sexe et milieu)'!BC6</f>
        <v>35.4</v>
      </c>
      <c r="E89" s="61">
        <f>'[11]Tx analpha (sexe et milieu)'!BD6</f>
        <v>32</v>
      </c>
      <c r="F89" s="61"/>
      <c r="G89" s="61"/>
      <c r="H89" s="61">
        <f>'[11]Tx analpha (sexe et milieu)'!BG6</f>
        <v>35.900000000000006</v>
      </c>
      <c r="I89" s="61">
        <f>'[11]Tx analpha (sexe et milieu)'!BH6</f>
        <v>34.900000000000006</v>
      </c>
      <c r="J89" s="61">
        <f>'[11]Tx analpha (sexe et milieu)'!BI6</f>
        <v>34.200000000000003</v>
      </c>
    </row>
    <row r="90" spans="1:10" s="6" customFormat="1" ht="32.25" customHeight="1" x14ac:dyDescent="0.4">
      <c r="A90" s="59" t="s">
        <v>22</v>
      </c>
      <c r="B90" s="58">
        <f>[1]social!E96</f>
        <v>65</v>
      </c>
      <c r="C90" s="58">
        <f>'[11]Tx analpha (sexe et milieu)'!BB9</f>
        <v>25.299999999999997</v>
      </c>
      <c r="D90" s="58">
        <f>'[11]Tx analpha (sexe et milieu)'!BC9</f>
        <v>24.400000000000006</v>
      </c>
      <c r="E90" s="58">
        <f>'[11]Tx analpha (sexe et milieu)'!BD9</f>
        <v>22.1</v>
      </c>
      <c r="F90" s="58">
        <f>'[11]Tx analpha (sexe et milieu)'!BE9</f>
        <v>24.799999999999997</v>
      </c>
      <c r="G90" s="58">
        <f>'[11]Tx analpha (sexe et milieu)'!BF9</f>
        <v>24.1</v>
      </c>
      <c r="H90" s="58">
        <f>'[11]Tx analpha (sexe et milieu)'!BG9</f>
        <v>22.900000000000006</v>
      </c>
      <c r="I90" s="58">
        <f>'[11]Tx analpha (sexe et milieu)'!BH9</f>
        <v>24.5</v>
      </c>
      <c r="J90" s="58">
        <f>'[11]Tx analpha (sexe et milieu)'!BI9</f>
        <v>24.099999999999994</v>
      </c>
    </row>
    <row r="91" spans="1:10" s="6" customFormat="1" ht="32.25" customHeight="1" thickBot="1" x14ac:dyDescent="0.45">
      <c r="A91" s="59" t="s">
        <v>21</v>
      </c>
      <c r="B91" s="58">
        <f>[1]social!E97</f>
        <v>51</v>
      </c>
      <c r="C91" s="58">
        <f>'[11]Tx analpha (sexe et milieu)'!BB12</f>
        <v>47.6</v>
      </c>
      <c r="D91" s="58">
        <f>'[11]Tx analpha (sexe et milieu)'!BC12</f>
        <v>45.7</v>
      </c>
      <c r="E91" s="58">
        <f>'[11]Tx analpha (sexe et milieu)'!BD12</f>
        <v>41.9</v>
      </c>
      <c r="F91" s="58">
        <f>'[11]Tx analpha (sexe et milieu)'!BE12</f>
        <v>44.1</v>
      </c>
      <c r="G91" s="58">
        <f>'[11]Tx analpha (sexe et milieu)'!BF12</f>
        <v>42.9</v>
      </c>
      <c r="H91" s="58">
        <f>'[11]Tx analpha (sexe et milieu)'!BG12</f>
        <v>41.5</v>
      </c>
      <c r="I91" s="58">
        <f>'[11]Tx analpha (sexe et milieu)'!BH12</f>
        <v>45</v>
      </c>
      <c r="J91" s="58">
        <f>'[11]Tx analpha (sexe et milieu)'!BI12</f>
        <v>43.9</v>
      </c>
    </row>
    <row r="92" spans="1:10" ht="23.25" customHeight="1" thickBot="1" x14ac:dyDescent="0.45">
      <c r="A92" s="123"/>
      <c r="B92" s="106"/>
      <c r="C92" s="116" t="s">
        <v>60</v>
      </c>
      <c r="D92" s="104"/>
      <c r="E92" s="122"/>
      <c r="F92" s="122"/>
      <c r="G92" s="122"/>
      <c r="H92" s="122"/>
      <c r="I92" s="122"/>
      <c r="J92" s="122"/>
    </row>
    <row r="93" spans="1:10" ht="28.5" customHeight="1" thickBot="1" x14ac:dyDescent="0.35">
      <c r="A93" s="39"/>
      <c r="B93" s="38">
        <v>2001</v>
      </c>
      <c r="C93" s="103" t="s">
        <v>59</v>
      </c>
      <c r="D93" s="121" t="s">
        <v>75</v>
      </c>
      <c r="E93" s="115">
        <v>2019</v>
      </c>
      <c r="F93" s="115">
        <v>2020</v>
      </c>
      <c r="G93" s="115" t="s">
        <v>74</v>
      </c>
      <c r="H93" s="115">
        <v>2022</v>
      </c>
      <c r="I93" s="115"/>
      <c r="J93" s="115"/>
    </row>
    <row r="94" spans="1:10" x14ac:dyDescent="0.35">
      <c r="A94" s="120" t="s">
        <v>73</v>
      </c>
      <c r="B94" s="91">
        <f>[1]social!G99</f>
        <v>2002</v>
      </c>
      <c r="C94" s="91">
        <f>AVERAGE('[11]Budget éducation (Inv et Fonc)'!$AI$7:$AN$7)</f>
        <v>49463.253749531665</v>
      </c>
      <c r="D94" s="91">
        <f>'[11]Budget éducation (Inv et Fonc)'!AO7</f>
        <v>53083</v>
      </c>
      <c r="E94" s="91">
        <f>'[11]Budget éducation (Inv et Fonc)'!AP7</f>
        <v>54999.449749799998</v>
      </c>
      <c r="F94" s="91">
        <f>'[11]Budget éducation (Inv et Fonc)'!AQ7</f>
        <v>60325.274973959997</v>
      </c>
      <c r="G94" s="91">
        <f>'[11]Budget éducation (Inv et Fonc)'!AR7</f>
        <v>65492.06</v>
      </c>
      <c r="H94" s="91">
        <f>'[11]Budget éducation (Inv et Fonc)'!AS7</f>
        <v>68612.452000000005</v>
      </c>
      <c r="I94" s="91"/>
    </row>
    <row r="95" spans="1:10" s="6" customFormat="1" ht="32.25" customHeight="1" x14ac:dyDescent="0.4">
      <c r="A95" s="119" t="s">
        <v>70</v>
      </c>
      <c r="B95" s="58">
        <f>[1]social!G100</f>
        <v>23075.254504599998</v>
      </c>
      <c r="C95" s="58">
        <v>26.2</v>
      </c>
      <c r="D95" s="58">
        <f>[13]Feuil1!AP12/[13]Feuil1!AP10*100</f>
        <v>26.870529635385292</v>
      </c>
      <c r="E95" s="58">
        <f>[13]Feuil1!AQ12/[13]Feuil1!AQ10*100</f>
        <v>25.507743606994193</v>
      </c>
      <c r="F95" s="58">
        <f>[13]Feuil1!AR12/[13]Feuil1!AR10*100</f>
        <v>28.073414015915567</v>
      </c>
      <c r="G95" s="58">
        <f>[13]Feuil1!AS12/[13]Feuil1!AS10*100</f>
        <v>33.634785481117405</v>
      </c>
      <c r="H95" s="58">
        <f>[13]Feuil1!AT12/[13]Feuil1!AT10*100</f>
        <v>33.401715884282602</v>
      </c>
      <c r="I95" s="58"/>
    </row>
    <row r="96" spans="1:10" s="6" customFormat="1" ht="32.25" customHeight="1" x14ac:dyDescent="0.4">
      <c r="A96" s="120" t="s">
        <v>72</v>
      </c>
      <c r="B96" s="91">
        <f>[1]social!G101</f>
        <v>32.017452860156368</v>
      </c>
      <c r="C96" s="91">
        <f>AVERAGE('[11]Budget éducation (Inv et Fonc)'!$AI$6:$AN$6)</f>
        <v>3318.0316429366667</v>
      </c>
      <c r="D96" s="91">
        <f>'[11]Budget éducation (Inv et Fonc)'!AO6</f>
        <v>5469</v>
      </c>
      <c r="E96" s="91">
        <f>'[11]Budget éducation (Inv et Fonc)'!AP6</f>
        <v>5101.4329908999998</v>
      </c>
      <c r="F96" s="91">
        <f>'[11]Budget éducation (Inv et Fonc)'!AQ6</f>
        <v>4069.7842014099983</v>
      </c>
      <c r="G96" s="91">
        <f>'[11]Budget éducation (Inv et Fonc)'!AR6</f>
        <v>6437.3940000000002</v>
      </c>
      <c r="H96" s="91">
        <f>'[11]Budget éducation (Inv et Fonc)'!AS6</f>
        <v>10029.681</v>
      </c>
      <c r="I96" s="91"/>
    </row>
    <row r="97" spans="1:10" s="6" customFormat="1" ht="32.25" customHeight="1" x14ac:dyDescent="0.4">
      <c r="A97" s="119" t="s">
        <v>70</v>
      </c>
      <c r="B97" s="58">
        <f>[1]social!G102</f>
        <v>2096.4244763000002</v>
      </c>
      <c r="C97" s="58">
        <v>6.2</v>
      </c>
      <c r="D97" s="58">
        <f>[14]Feuil1!AP15/[14]Feuil1!AP9*100</f>
        <v>8.0610214459429574</v>
      </c>
      <c r="E97" s="58">
        <f>[14]Feuil1!AQ15/[14]Feuil1!AQ9*100</f>
        <v>7.2291196411628622</v>
      </c>
      <c r="F97" s="58">
        <f>[14]Feuil1!AR15/[14]Feuil1!AR9*100</f>
        <v>4.526357925338937</v>
      </c>
      <c r="G97" s="58">
        <f>[14]Feuil1!AS15/[14]Feuil1!AS9*100</f>
        <v>13.172431201637711</v>
      </c>
      <c r="H97" s="58">
        <f>[14]Feuil1!AT15/[14]Feuil1!AT9*100</f>
        <v>17.7382916388867</v>
      </c>
      <c r="I97" s="58"/>
    </row>
    <row r="98" spans="1:10" s="6" customFormat="1" ht="32.25" customHeight="1" x14ac:dyDescent="0.4">
      <c r="A98" s="120" t="s">
        <v>71</v>
      </c>
      <c r="B98" s="91">
        <f>[1]social!G103</f>
        <v>11.22397585468379</v>
      </c>
      <c r="C98" s="91">
        <f>AVERAGE('[11]Budget éducation (Inv et Fonc)'!$AI$8:$AN$8)</f>
        <v>52781.28539246833</v>
      </c>
      <c r="D98" s="91">
        <f>'[11]Budget éducation (Inv et Fonc)'!AO8</f>
        <v>58552</v>
      </c>
      <c r="E98" s="91">
        <f>'[11]Budget éducation (Inv et Fonc)'!AP8</f>
        <v>60100.882740699999</v>
      </c>
      <c r="F98" s="91">
        <f>'[11]Budget éducation (Inv et Fonc)'!AQ8</f>
        <v>64395.059175369992</v>
      </c>
      <c r="G98" s="91">
        <f>'[11]Budget éducation (Inv et Fonc)'!AR8</f>
        <v>71929.453999999998</v>
      </c>
      <c r="H98" s="91">
        <f>'[11]Budget éducation (Inv et Fonc)'!AS8</f>
        <v>78642.133000000002</v>
      </c>
      <c r="I98" s="91"/>
    </row>
    <row r="99" spans="1:10" s="6" customFormat="1" ht="32.25" customHeight="1" x14ac:dyDescent="0.4">
      <c r="A99" s="119" t="s">
        <v>70</v>
      </c>
      <c r="B99" s="58">
        <f>[1]social!G104</f>
        <v>25171.678980899997</v>
      </c>
      <c r="C99" s="58">
        <v>21.6</v>
      </c>
      <c r="D99" s="58">
        <f>([13]Feuil1!AP12+[14]Feuil1!AP15)/([14]Feuil1!AP9+[13]Feuil1!AP10)*100</f>
        <v>22.062126030535502</v>
      </c>
      <c r="E99" s="58">
        <f>([13]Feuil1!AQ12+[14]Feuil1!AQ15)/([14]Feuil1!AQ9+[13]Feuil1!AQ10)*100</f>
        <v>21.000602316370863</v>
      </c>
      <c r="F99" s="58">
        <f>([13]Feuil1!AR12+[14]Feuil1!AR15)/([14]Feuil1!AR9+[13]Feuil1!AR10)*100</f>
        <v>21.127195863269652</v>
      </c>
      <c r="G99" s="58">
        <f>([13]Feuil1!AS12+[14]Feuil1!AS15)/([14]Feuil1!AS9+[13]Feuil1!AS10)*100</f>
        <v>29.529452545657648</v>
      </c>
      <c r="H99" s="58">
        <f>([13]Feuil1!AT12+[14]Feuil1!AT15)/([14]Feuil1!AT9+[13]Feuil1!AT10)*100</f>
        <v>30.020837423357893</v>
      </c>
      <c r="I99" s="58"/>
    </row>
    <row r="100" spans="1:10" s="6" customFormat="1" ht="32.25" customHeight="1" thickBot="1" x14ac:dyDescent="0.45">
      <c r="A100" s="119"/>
      <c r="B100" s="58"/>
      <c r="C100" s="58"/>
      <c r="D100" s="58"/>
      <c r="E100" s="58"/>
      <c r="F100" s="58"/>
      <c r="I100" s="69"/>
    </row>
    <row r="101" spans="1:10" ht="23.25" customHeight="1" thickBot="1" x14ac:dyDescent="0.45">
      <c r="A101" s="118"/>
      <c r="B101" s="117"/>
      <c r="C101" s="116" t="s">
        <v>60</v>
      </c>
      <c r="D101" s="104"/>
      <c r="E101" s="104"/>
      <c r="F101" s="104"/>
      <c r="G101" s="104"/>
      <c r="H101" s="104"/>
      <c r="I101" s="104"/>
      <c r="J101" s="104"/>
    </row>
    <row r="102" spans="1:10" s="6" customFormat="1" ht="30" customHeight="1" thickBot="1" x14ac:dyDescent="0.45">
      <c r="A102" s="39"/>
      <c r="B102" s="38">
        <v>2001</v>
      </c>
      <c r="C102" s="103" t="s">
        <v>59</v>
      </c>
      <c r="D102" s="115">
        <v>2018</v>
      </c>
      <c r="E102" s="115">
        <v>2019</v>
      </c>
      <c r="F102" s="115">
        <v>2020</v>
      </c>
      <c r="G102" s="115">
        <v>2021</v>
      </c>
      <c r="H102" s="115">
        <v>2022</v>
      </c>
      <c r="I102" s="115"/>
      <c r="J102" s="115"/>
    </row>
    <row r="103" spans="1:10" s="6" customFormat="1" ht="32.25" customHeight="1" x14ac:dyDescent="0.4">
      <c r="A103" s="114" t="s">
        <v>135</v>
      </c>
      <c r="B103" s="88"/>
      <c r="C103" s="88"/>
    </row>
    <row r="104" spans="1:10" s="6" customFormat="1" ht="32.25" customHeight="1" x14ac:dyDescent="0.4">
      <c r="A104" s="113" t="s">
        <v>136</v>
      </c>
      <c r="B104" s="100">
        <v>2001</v>
      </c>
      <c r="C104" s="100"/>
    </row>
    <row r="105" spans="1:10" s="6" customFormat="1" ht="32.25" customHeight="1" x14ac:dyDescent="0.4">
      <c r="A105" s="83" t="s">
        <v>69</v>
      </c>
      <c r="B105" s="91">
        <f>[1]social!F110</f>
        <v>0</v>
      </c>
      <c r="C105" s="91">
        <f>+AVERAGE('[15]age et sexe T'!$AH$27:$AM$27)/1000</f>
        <v>11759.287166666665</v>
      </c>
      <c r="D105" s="91">
        <f>+'[15]age et sexe T'!AN27/1000</f>
        <v>11977.889989999398</v>
      </c>
      <c r="E105" s="91">
        <f>+'[15]age et sexe T'!AO27/1000</f>
        <v>12081.823789187885</v>
      </c>
      <c r="F105" s="91">
        <f>+'[15]age et sexe T'!AP27/1000</f>
        <v>11971.465</v>
      </c>
      <c r="G105" s="91">
        <f>+'[15]age et sexe T'!AQ27/1000</f>
        <v>12280</v>
      </c>
      <c r="H105" s="91">
        <f>+'[15]age et sexe T'!AR27/1000</f>
        <v>12191</v>
      </c>
    </row>
    <row r="106" spans="1:10" s="6" customFormat="1" ht="32.25" customHeight="1" x14ac:dyDescent="0.4">
      <c r="A106" s="75" t="s">
        <v>12</v>
      </c>
      <c r="B106" s="72">
        <f>[1]social!F111</f>
        <v>10126.121999999999</v>
      </c>
      <c r="C106" s="72">
        <f>+AVERAGE('[15]age et sexeU'!$AH$27:$AM$27)/1000</f>
        <v>6364.8344999999999</v>
      </c>
      <c r="D106" s="72">
        <f>+'[15]age et sexeU'!AN27/1000</f>
        <v>7016.412260000051</v>
      </c>
      <c r="E106" s="72">
        <f>+'[15]age et sexeU'!AO27/1000</f>
        <v>7204.2947085495771</v>
      </c>
      <c r="F106" s="72">
        <f>+'[15]age et sexeU'!AP27/1000</f>
        <v>7291.1229999999996</v>
      </c>
      <c r="G106" s="72">
        <f>+'[15]age et sexeU'!AQ27/1000</f>
        <v>7510</v>
      </c>
      <c r="H106" s="72">
        <f>+'[15]age et sexeU'!AR27/1000</f>
        <v>7590</v>
      </c>
    </row>
    <row r="107" spans="1:10" s="6" customFormat="1" ht="32.25" customHeight="1" x14ac:dyDescent="0.4">
      <c r="A107" s="75" t="s">
        <v>11</v>
      </c>
      <c r="B107" s="72">
        <f>[1]social!F112</f>
        <v>5239.402</v>
      </c>
      <c r="C107" s="72">
        <f>+AVERAGE('[15]age et sexeR'!$AH$27:$AM$27)/1000</f>
        <v>5394.452666666667</v>
      </c>
      <c r="D107" s="72">
        <f>+'[15]age et sexeR'!AN27/1000</f>
        <v>4961.4777299995931</v>
      </c>
      <c r="E107" s="72">
        <f>+'[15]age et sexeR'!AO27/1000</f>
        <v>4877.529080638179</v>
      </c>
      <c r="F107" s="72">
        <f>+'[15]age et sexeR'!AP27/1000</f>
        <v>4680.3410000000003</v>
      </c>
      <c r="G107" s="72">
        <f>+'[15]age et sexeR'!AQ27/1000</f>
        <v>4771</v>
      </c>
      <c r="H107" s="72">
        <f>+'[15]age et sexeR'!AR27/1000</f>
        <v>4600</v>
      </c>
    </row>
    <row r="108" spans="1:10" s="6" customFormat="1" ht="32.25" customHeight="1" x14ac:dyDescent="0.4">
      <c r="A108" s="97" t="s">
        <v>68</v>
      </c>
      <c r="B108" s="72"/>
      <c r="C108" s="72"/>
      <c r="D108" s="72"/>
    </row>
    <row r="109" spans="1:10" s="6" customFormat="1" ht="32.25" customHeight="1" x14ac:dyDescent="0.4">
      <c r="A109" s="82" t="s">
        <v>44</v>
      </c>
      <c r="B109" s="58"/>
      <c r="C109" s="72"/>
      <c r="D109" s="72"/>
    </row>
    <row r="110" spans="1:10" s="6" customFormat="1" ht="32.25" customHeight="1" x14ac:dyDescent="0.4">
      <c r="A110" s="95" t="s">
        <v>56</v>
      </c>
      <c r="B110" s="58">
        <f>[1]social!F115</f>
        <v>0</v>
      </c>
      <c r="C110" s="58">
        <f>+SUM('[15]age et sexe T'!$AH$8:$AM$8)/SUM('[15]age et sexe T'!$AH$27:$AM$27)*100</f>
        <v>16.286929693853466</v>
      </c>
      <c r="D110" s="58">
        <f>+'[15]age et sexe T'!AN8/'[15]age et sexe T'!AN27*100</f>
        <v>13.395438773770147</v>
      </c>
      <c r="E110" s="58">
        <f>+'[15]age et sexe T'!AO8/'[15]age et sexe T'!AO27*100</f>
        <v>12.285382758132849</v>
      </c>
      <c r="F110" s="58">
        <f>+'[15]age et sexe T'!AP8/'[15]age et sexe T'!AP27*100</f>
        <v>11.564240466810036</v>
      </c>
      <c r="G110" s="58">
        <f>+'[15]age et sexe T'!AQ8/'[15]age et sexe T'!AQ27*100</f>
        <v>11.482084690553746</v>
      </c>
      <c r="H110" s="58">
        <f>+'[15]age et sexe T'!AR8/'[15]age et sexe T'!AR27*100</f>
        <v>11.024526289885982</v>
      </c>
    </row>
    <row r="111" spans="1:10" s="6" customFormat="1" ht="32.25" customHeight="1" x14ac:dyDescent="0.4">
      <c r="A111" s="95" t="s">
        <v>55</v>
      </c>
      <c r="B111" s="58">
        <f>[1]social!F116</f>
        <v>34.755208999274224</v>
      </c>
      <c r="C111" s="58">
        <f>+SUM('[15]age et sexe T'!$AH$9:$AM$9)/SUM('[15]age et sexe T'!$AH$27:$AM$27)*100</f>
        <v>52.956911801470731</v>
      </c>
      <c r="D111" s="58">
        <f>+'[15]age et sexe T'!AN9/'[15]age et sexe T'!AN27*100</f>
        <v>52.892768970903369</v>
      </c>
      <c r="E111" s="58">
        <f>+'[15]age et sexe T'!AO9/'[15]age et sexe T'!AO27*100</f>
        <v>52.904608063051981</v>
      </c>
      <c r="F111" s="58">
        <f>+'[15]age et sexe T'!AP9/'[15]age et sexe T'!AP27*100</f>
        <v>53.082575942042176</v>
      </c>
      <c r="G111" s="58">
        <f>+'[15]age et sexe T'!AQ9/'[15]age et sexe T'!AQ27*100</f>
        <v>53.037459283387619</v>
      </c>
      <c r="H111" s="58">
        <f>+'[15]age et sexe T'!AR9/'[15]age et sexe T'!AR27*100</f>
        <v>53.383643671560989</v>
      </c>
    </row>
    <row r="112" spans="1:10" s="6" customFormat="1" ht="32.25" customHeight="1" x14ac:dyDescent="0.4">
      <c r="A112" s="95" t="s">
        <v>54</v>
      </c>
      <c r="B112" s="58">
        <f>[1]social!F117</f>
        <v>68.671271324928554</v>
      </c>
      <c r="C112" s="58">
        <f>+SUM('[15]age et sexe T'!$AH$10:$AM$10)/SUM('[15]age et sexe T'!$AH$27:$AM$27)*100</f>
        <v>23.935560833243819</v>
      </c>
      <c r="D112" s="58">
        <f>+'[15]age et sexe T'!AN10/'[15]age et sexe T'!AN27*100</f>
        <v>25.501397596325464</v>
      </c>
      <c r="E112" s="58">
        <f>+'[15]age et sexe T'!AO10/'[15]age et sexe T'!AO27*100</f>
        <v>26.653763557475578</v>
      </c>
      <c r="F112" s="58">
        <f>+'[15]age et sexe T'!AP10/'[15]age et sexe T'!AP27*100</f>
        <v>26.564000312409554</v>
      </c>
      <c r="G112" s="58">
        <f>+'[15]age et sexe T'!AQ10/'[15]age et sexe T'!AQ27*100</f>
        <v>26.514657980456025</v>
      </c>
      <c r="H112" s="58">
        <f>+'[15]age et sexe T'!AR10/'[15]age et sexe T'!AR27*100</f>
        <v>26.617996882946436</v>
      </c>
    </row>
    <row r="113" spans="1:9" s="6" customFormat="1" ht="32.25" customHeight="1" x14ac:dyDescent="0.4">
      <c r="A113" s="82" t="s">
        <v>12</v>
      </c>
      <c r="B113" s="58"/>
      <c r="C113" s="58"/>
      <c r="D113" s="58"/>
    </row>
    <row r="114" spans="1:9" s="6" customFormat="1" ht="32.25" customHeight="1" x14ac:dyDescent="0.4">
      <c r="A114" s="95" t="s">
        <v>56</v>
      </c>
      <c r="B114" s="58">
        <f>[1]social!F119</f>
        <v>0</v>
      </c>
      <c r="C114" s="58">
        <f>+SUM('[15]age et sexeU'!$AH$7:$AM$7)/SUM('[15]age et sexeU'!$AH$27:$AM$27)*100</f>
        <v>12.127335492122118</v>
      </c>
      <c r="D114" s="58">
        <f>+'[15]age et sexeU'!AN7/'[15]age et sexeU'!AN27*100</f>
        <v>11.051025100397831</v>
      </c>
      <c r="E114" s="58">
        <f>+'[15]age et sexeU'!AO7/'[15]age et sexeU'!AO27*100</f>
        <v>10.065499798135955</v>
      </c>
      <c r="F114" s="58">
        <f>+'[15]age et sexeU'!AP7/'[15]age et sexeU'!AP27*100</f>
        <v>9.7186537656819123</v>
      </c>
      <c r="G114" s="58">
        <f>+'[15]age et sexeU'!AQ7/'[15]age et sexeU'!AQ27*100</f>
        <v>9.6804260985352855</v>
      </c>
      <c r="H114" s="58">
        <f>+'[15]age et sexeU'!AR7/'[15]age et sexeU'!AR27*100</f>
        <v>9.4598155467720684</v>
      </c>
    </row>
    <row r="115" spans="1:9" s="6" customFormat="1" ht="32.25" customHeight="1" x14ac:dyDescent="0.4">
      <c r="A115" s="95" t="s">
        <v>55</v>
      </c>
      <c r="B115" s="58">
        <f>[1]social!F120</f>
        <v>20.055284935189167</v>
      </c>
      <c r="C115" s="58">
        <f>+SUM('[15]age et sexe T'!$AH$9:$AM$9)/SUM('[15]age et sexe T'!$AH$27:$AM$27)*100</f>
        <v>52.956911801470731</v>
      </c>
      <c r="D115" s="58">
        <f>+'[15]age et sexeU'!AN8/'[15]age et sexeU'!AN27*100</f>
        <v>57.141665447121525</v>
      </c>
      <c r="E115" s="58">
        <f>+'[15]age et sexeU'!AO8/'[15]age et sexeU'!AO27*100</f>
        <v>56.956651802873303</v>
      </c>
      <c r="F115" s="58">
        <f>+'[15]age et sexeU'!AP8/'[15]age et sexeU'!AP27*100</f>
        <v>56.899328128190952</v>
      </c>
      <c r="G115" s="58">
        <f>+'[15]age et sexeU'!AQ8/'[15]age et sexeU'!AQ27*100</f>
        <v>57.123834886817583</v>
      </c>
      <c r="H115" s="58">
        <f>+'[15]age et sexeU'!AR8/'[15]age et sexeU'!AR27*100</f>
        <v>57.233201581027672</v>
      </c>
    </row>
    <row r="116" spans="1:9" s="6" customFormat="1" ht="32.25" customHeight="1" x14ac:dyDescent="0.4">
      <c r="A116" s="95" t="s">
        <v>54</v>
      </c>
      <c r="B116" s="58">
        <f>[1]social!F121</f>
        <v>59.093633204705419</v>
      </c>
      <c r="C116" s="58">
        <f>+SUM('[15]age et sexe T'!$AH$10:$AM$10)/SUM('[15]age et sexe T'!$AH$27:$AM$27)*100</f>
        <v>23.935560833243819</v>
      </c>
      <c r="D116" s="58">
        <f>+'[15]age et sexeU'!AN9/'[15]age et sexeU'!AN27*100</f>
        <v>26.274978602810894</v>
      </c>
      <c r="E116" s="58">
        <f>+'[15]age et sexeU'!AO9/'[15]age et sexeU'!AO27*100</f>
        <v>27.633265683816937</v>
      </c>
      <c r="F116" s="58">
        <f>+'[15]age et sexeU'!AP9/'[15]age et sexeU'!AP27*100</f>
        <v>27.299690322053273</v>
      </c>
      <c r="G116" s="58">
        <f>+'[15]age et sexeU'!AQ9/'[15]age et sexeU'!AQ27*100</f>
        <v>26.964047936085215</v>
      </c>
      <c r="H116" s="58">
        <f>+'[15]age et sexeU'!AR9/'[15]age et sexeU'!AR27*100</f>
        <v>26.824769433465086</v>
      </c>
    </row>
    <row r="117" spans="1:9" s="6" customFormat="1" ht="32.25" customHeight="1" x14ac:dyDescent="0.4">
      <c r="A117" s="96" t="s">
        <v>67</v>
      </c>
      <c r="B117" s="58"/>
      <c r="C117" s="58"/>
      <c r="D117" s="58"/>
    </row>
    <row r="118" spans="1:9" s="6" customFormat="1" ht="32.25" customHeight="1" x14ac:dyDescent="0.4">
      <c r="A118" s="112" t="s">
        <v>44</v>
      </c>
      <c r="B118" s="58">
        <f>[1]social!F123</f>
        <v>0</v>
      </c>
      <c r="C118" s="61">
        <f>+AVERAGE('[15]Tx d''activité T'!$AH$10:$AM$10)</f>
        <v>47.550000000000004</v>
      </c>
      <c r="D118" s="61">
        <f>+'[15]Tx d''activité T'!AN10</f>
        <v>46</v>
      </c>
      <c r="E118" s="61">
        <f>+'[15]Tx d''activité T'!AO10</f>
        <v>45.8</v>
      </c>
      <c r="F118" s="61">
        <f>+'[15]Tx d''activité T'!AQ10</f>
        <v>44.8</v>
      </c>
      <c r="G118" s="61">
        <f>+'[15]Tx d''activité T'!AR10</f>
        <v>0</v>
      </c>
      <c r="H118" s="61">
        <f>+'[15]Tx d''activité T'!AS10</f>
        <v>45.3</v>
      </c>
    </row>
    <row r="119" spans="1:9" s="6" customFormat="1" ht="32.25" customHeight="1" x14ac:dyDescent="0.4">
      <c r="A119" s="59" t="s">
        <v>22</v>
      </c>
      <c r="B119" s="58">
        <f>[1]social!F124</f>
        <v>50.74987219966922</v>
      </c>
      <c r="C119" s="58">
        <f>+AVERAGE('[15]Tx d''activité T'!$AH$16:$AM$16)</f>
        <v>72.149999999999991</v>
      </c>
      <c r="D119" s="58">
        <f>+'[15]Tx d''activité T'!AN16</f>
        <v>71</v>
      </c>
      <c r="E119" s="58">
        <f>+'[15]Tx d''activité T'!AO16</f>
        <v>71</v>
      </c>
      <c r="F119" s="58">
        <f>+'[15]Tx d''activité T'!AQ16</f>
        <v>70.400000000000006</v>
      </c>
      <c r="G119" s="58">
        <f>+'[15]Tx d''activité T'!AR16</f>
        <v>0</v>
      </c>
      <c r="H119" s="58">
        <f>+'[15]Tx d''activité T'!AS16</f>
        <v>70.400000000000006</v>
      </c>
    </row>
    <row r="120" spans="1:9" s="6" customFormat="1" ht="32.25" customHeight="1" x14ac:dyDescent="0.4">
      <c r="A120" s="59" t="s">
        <v>21</v>
      </c>
      <c r="B120" s="58">
        <f>[1]social!F125</f>
        <v>77.900000000000006</v>
      </c>
      <c r="C120" s="58">
        <f>+AVERAGE('[15]Tx d''activité T'!$AH$22:$AM$22)</f>
        <v>24.316666666666666</v>
      </c>
      <c r="D120" s="58">
        <f>+'[15]Tx d''activité T'!AN22</f>
        <v>21.8</v>
      </c>
      <c r="E120" s="58">
        <f>+'[15]Tx d''activité T'!AO22</f>
        <v>21.5</v>
      </c>
      <c r="F120" s="58">
        <f>+'[15]Tx d''activité T'!AQ22</f>
        <v>19.899999999999999</v>
      </c>
      <c r="G120" s="58">
        <f>+'[15]Tx d''activité T'!AR22</f>
        <v>0</v>
      </c>
      <c r="H120" s="58">
        <f>+'[15]Tx d''activité T'!AS22</f>
        <v>20.9</v>
      </c>
    </row>
    <row r="121" spans="1:9" s="6" customFormat="1" ht="32.25" customHeight="1" x14ac:dyDescent="0.4">
      <c r="A121" s="112" t="s">
        <v>12</v>
      </c>
      <c r="B121" s="61">
        <f>[1]social!F126</f>
        <v>25.5</v>
      </c>
      <c r="C121" s="61">
        <f>+AVERAGE('[15]Tx d''activité U'!$AK$5:$AP$5)</f>
        <v>41.93333333333333</v>
      </c>
      <c r="D121" s="61">
        <f>+'[15]Tx d''activité U'!AQ5</f>
        <v>42</v>
      </c>
      <c r="E121" s="61">
        <f>+'[15]Tx d''activité U'!AR5</f>
        <v>42.3</v>
      </c>
      <c r="F121" s="61">
        <f>+'[15]Tx d''activité U'!AT5</f>
        <v>41.9</v>
      </c>
      <c r="G121" s="61">
        <f>+'[15]Tx d''activité U'!AU5</f>
        <v>42.3</v>
      </c>
      <c r="H121" s="61">
        <f>+'[15]Tx d''activité U'!AV5</f>
        <v>41.9</v>
      </c>
    </row>
    <row r="122" spans="1:9" s="6" customFormat="1" ht="32.25" customHeight="1" x14ac:dyDescent="0.4">
      <c r="A122" s="59" t="s">
        <v>22</v>
      </c>
      <c r="B122" s="58">
        <f>[1]social!F127</f>
        <v>46</v>
      </c>
      <c r="C122" s="58">
        <f>+AVERAGE('[15]Tx d''activité U'!$AK$16:$AP$16)</f>
        <v>68</v>
      </c>
      <c r="D122" s="58">
        <f>+'[15]Tx d''activité U'!AP16</f>
        <v>67.599999999999994</v>
      </c>
      <c r="E122" s="58">
        <f>+'[15]Tx d''activité U'!AQ16</f>
        <v>67.3</v>
      </c>
      <c r="F122" s="58">
        <f>+'[15]Tx d''activité U'!AT16</f>
        <v>67.400000000000006</v>
      </c>
      <c r="G122" s="58">
        <f>+'[15]Tx d''activité U'!AU16</f>
        <v>67.3</v>
      </c>
      <c r="H122" s="58">
        <f>+'[15]Tx d''activité U'!AV16</f>
        <v>67</v>
      </c>
    </row>
    <row r="123" spans="1:9" s="6" customFormat="1" ht="32.25" customHeight="1" x14ac:dyDescent="0.4">
      <c r="A123" s="59" t="s">
        <v>21</v>
      </c>
      <c r="B123" s="58">
        <f>[1]social!F128</f>
        <v>73.5</v>
      </c>
      <c r="C123" s="58">
        <f>+AVERAGE('[15]Tx d''activité U'!$AK$27:$AP$27)</f>
        <v>17.55</v>
      </c>
      <c r="D123" s="58">
        <f>+'[15]Tx d''activité U'!AQ27</f>
        <v>18.100000000000001</v>
      </c>
      <c r="E123" s="58">
        <f>+'[15]Tx d''activité U'!AR27</f>
        <v>18.5</v>
      </c>
      <c r="F123" s="58">
        <f>+'[15]Tx d''activité U'!AT27</f>
        <v>17.899999999999999</v>
      </c>
      <c r="G123" s="58">
        <f>+'[15]Tx d''activité U'!AU27</f>
        <v>18.7</v>
      </c>
      <c r="H123" s="58">
        <f>+'[15]Tx d''activité U'!AV27</f>
        <v>18.3</v>
      </c>
    </row>
    <row r="124" spans="1:9" s="6" customFormat="1" ht="32.25" customHeight="1" x14ac:dyDescent="0.4">
      <c r="A124" s="112" t="s">
        <v>11</v>
      </c>
      <c r="B124" s="61">
        <f>[1]social!F129</f>
        <v>20</v>
      </c>
      <c r="C124" s="61">
        <f>+AVERAGE('[15]Tx d''activité R'!$AF$10:$AK$10)</f>
        <v>56.366666666666667</v>
      </c>
      <c r="D124" s="61">
        <f>+'[15]Tx d''activité R'!AL10</f>
        <v>53.2</v>
      </c>
      <c r="E124" s="61">
        <f>+'[15]Tx d''activité R'!AM10</f>
        <v>52.2</v>
      </c>
      <c r="F124" s="61">
        <f>+'[15]Tx d''activité R'!AN10</f>
        <v>50</v>
      </c>
      <c r="G124" s="61">
        <f>+'[15]Tx d''activité R'!AO10</f>
        <v>50.9</v>
      </c>
      <c r="H124" s="61">
        <f>+'[15]Tx d''activité R'!AP10</f>
        <v>49.1</v>
      </c>
    </row>
    <row r="125" spans="1:9" s="6" customFormat="1" ht="32.25" customHeight="1" x14ac:dyDescent="0.4">
      <c r="A125" s="59" t="s">
        <v>22</v>
      </c>
      <c r="B125" s="58">
        <f>[1]social!F130</f>
        <v>58.9</v>
      </c>
      <c r="C125" s="58">
        <f>+AVERAGE('[15]Tx d''activité R'!$AF$16:$AK$16)</f>
        <v>78.699999999999989</v>
      </c>
      <c r="D125" s="58">
        <f>+'[15]Tx d''activité R'!AL16</f>
        <v>77.5</v>
      </c>
      <c r="E125" s="58">
        <f>+'[15]Tx d''activité R'!AM16</f>
        <v>77</v>
      </c>
      <c r="F125" s="58">
        <f>+'[15]Tx d''activité R'!AN16</f>
        <v>75.900000000000006</v>
      </c>
      <c r="G125" s="58">
        <f>+'[15]Tx d''activité R'!AO16</f>
        <v>76</v>
      </c>
      <c r="H125" s="58">
        <f>+'[15]Tx d''activité R'!AP16</f>
        <v>74.400000000000006</v>
      </c>
    </row>
    <row r="126" spans="1:9" s="6" customFormat="1" ht="32.25" customHeight="1" x14ac:dyDescent="0.4">
      <c r="A126" s="59" t="s">
        <v>21</v>
      </c>
      <c r="B126" s="58">
        <f>[1]social!F131</f>
        <v>84.2</v>
      </c>
      <c r="C126" s="58">
        <f>+AVERAGE('[15]Tx d''activité R'!$AF$22:$AK$22)</f>
        <v>35.016666666666666</v>
      </c>
      <c r="D126" s="58">
        <f>+'[15]Tx d''activité R'!AL22</f>
        <v>28.6</v>
      </c>
      <c r="E126" s="58">
        <f>+'[15]Tx d''activité R'!AM22</f>
        <v>27.1</v>
      </c>
      <c r="F126" s="58">
        <f>+'[15]Tx d''activité R'!AN22</f>
        <v>23.7</v>
      </c>
      <c r="G126" s="58">
        <f>+'[15]Tx d''activité R'!AO22</f>
        <v>25.2</v>
      </c>
      <c r="H126" s="58">
        <f>+'[15]Tx d''activité R'!AP22</f>
        <v>22.8</v>
      </c>
    </row>
    <row r="127" spans="1:9" s="6" customFormat="1" ht="32.25" customHeight="1" x14ac:dyDescent="0.4">
      <c r="A127" s="59"/>
      <c r="B127" s="58"/>
      <c r="C127" s="58"/>
      <c r="D127" s="58"/>
      <c r="E127" s="58"/>
      <c r="F127" s="58"/>
      <c r="G127" s="16"/>
      <c r="H127" s="16"/>
    </row>
    <row r="128" spans="1:9" s="6" customFormat="1" ht="32.25" customHeight="1" x14ac:dyDescent="0.4">
      <c r="A128" s="59"/>
      <c r="B128" s="58"/>
      <c r="C128" s="58"/>
      <c r="D128" s="58"/>
      <c r="E128" s="58"/>
      <c r="F128" s="58"/>
      <c r="G128" s="58"/>
      <c r="H128" s="58"/>
      <c r="I128" s="2"/>
    </row>
    <row r="129" spans="1:9" s="6" customFormat="1" ht="32.25" customHeight="1" x14ac:dyDescent="0.4">
      <c r="A129" s="59"/>
      <c r="B129" s="58"/>
      <c r="C129" s="58"/>
      <c r="D129" s="58"/>
      <c r="E129" s="58"/>
      <c r="F129" s="58"/>
      <c r="G129" s="58"/>
      <c r="H129" s="58"/>
      <c r="I129" s="2"/>
    </row>
    <row r="130" spans="1:9" s="6" customFormat="1" ht="32.25" customHeight="1" x14ac:dyDescent="0.4">
      <c r="A130" s="59"/>
      <c r="B130" s="58"/>
      <c r="C130" s="58"/>
      <c r="D130" s="58"/>
      <c r="E130" s="58"/>
      <c r="F130" s="58"/>
      <c r="G130" s="58"/>
      <c r="H130" s="58"/>
      <c r="I130" s="2"/>
    </row>
    <row r="131" spans="1:9" s="6" customFormat="1" ht="32.25" customHeight="1" x14ac:dyDescent="0.4">
      <c r="A131" s="59"/>
      <c r="B131" s="58"/>
      <c r="C131" s="58"/>
      <c r="D131" s="58"/>
      <c r="E131" s="58"/>
      <c r="F131" s="58"/>
      <c r="G131" s="58"/>
      <c r="H131" s="58"/>
      <c r="I131" s="2"/>
    </row>
    <row r="132" spans="1:9" s="6" customFormat="1" ht="32.25" customHeight="1" x14ac:dyDescent="0.4">
      <c r="A132" s="59"/>
      <c r="B132" s="58"/>
      <c r="C132" s="58"/>
      <c r="D132" s="58"/>
      <c r="E132" s="58"/>
      <c r="F132" s="58"/>
      <c r="G132" s="58"/>
      <c r="H132" s="58"/>
      <c r="I132" s="2"/>
    </row>
    <row r="133" spans="1:9" s="6" customFormat="1" ht="32.25" customHeight="1" x14ac:dyDescent="0.4">
      <c r="A133" s="59"/>
      <c r="B133" s="58"/>
      <c r="C133" s="58"/>
      <c r="D133" s="58"/>
      <c r="E133" s="58"/>
      <c r="F133" s="58"/>
      <c r="G133" s="58"/>
      <c r="H133" s="58"/>
      <c r="I133" s="2"/>
    </row>
    <row r="134" spans="1:9" s="5" customFormat="1" ht="27.75" customHeight="1" x14ac:dyDescent="0.3">
      <c r="A134" s="111"/>
      <c r="B134" s="14"/>
      <c r="C134" s="14"/>
      <c r="D134" s="14"/>
      <c r="E134" s="14"/>
      <c r="F134" s="14"/>
      <c r="G134" s="14"/>
      <c r="H134" s="108"/>
      <c r="I134" s="2"/>
    </row>
    <row r="135" spans="1:9" s="5" customFormat="1" ht="22.5" customHeight="1" x14ac:dyDescent="0.3">
      <c r="A135" s="80" t="s">
        <v>66</v>
      </c>
      <c r="B135" s="14"/>
      <c r="C135" s="14"/>
      <c r="D135" s="14"/>
      <c r="E135" s="14"/>
      <c r="F135" s="14"/>
      <c r="G135" s="14"/>
      <c r="H135" s="108"/>
      <c r="I135" s="2"/>
    </row>
    <row r="136" spans="1:9" s="5" customFormat="1" ht="22.5" customHeight="1" x14ac:dyDescent="0.3">
      <c r="A136" s="110" t="s">
        <v>65</v>
      </c>
      <c r="B136" s="14"/>
      <c r="C136" s="14"/>
      <c r="D136" s="14"/>
      <c r="E136" s="14"/>
      <c r="F136" s="14"/>
      <c r="G136" s="14"/>
      <c r="H136" s="108"/>
      <c r="I136" s="2"/>
    </row>
    <row r="137" spans="1:9" s="5" customFormat="1" ht="22.5" customHeight="1" x14ac:dyDescent="0.3">
      <c r="A137" s="7" t="s">
        <v>64</v>
      </c>
      <c r="B137" s="14"/>
      <c r="C137" s="14"/>
      <c r="D137" s="14"/>
      <c r="E137" s="14"/>
      <c r="F137" s="14"/>
      <c r="G137" s="78"/>
      <c r="H137" s="78"/>
      <c r="I137" s="2"/>
    </row>
    <row r="138" spans="1:9" s="5" customFormat="1" ht="22.5" customHeight="1" x14ac:dyDescent="0.3">
      <c r="A138" s="109" t="s">
        <v>63</v>
      </c>
      <c r="B138" s="14"/>
      <c r="C138" s="14"/>
      <c r="D138" s="14"/>
      <c r="E138" s="14"/>
      <c r="F138" s="14"/>
      <c r="G138" s="14"/>
      <c r="H138" s="108"/>
      <c r="I138" s="2"/>
    </row>
    <row r="139" spans="1:9" s="5" customFormat="1" ht="22.5" customHeight="1" x14ac:dyDescent="0.3">
      <c r="A139" s="109" t="s">
        <v>62</v>
      </c>
      <c r="B139" s="14"/>
      <c r="C139" s="14"/>
      <c r="D139" s="14"/>
      <c r="E139" s="14"/>
      <c r="F139" s="14"/>
      <c r="G139" s="14"/>
      <c r="H139" s="108"/>
      <c r="I139" s="2"/>
    </row>
    <row r="140" spans="1:9" s="5" customFormat="1" ht="22.5" customHeight="1" x14ac:dyDescent="0.3">
      <c r="A140" s="109" t="s">
        <v>61</v>
      </c>
      <c r="B140" s="14"/>
      <c r="C140" s="14"/>
      <c r="D140" s="14"/>
      <c r="E140" s="14"/>
      <c r="F140" s="14"/>
      <c r="G140" s="14"/>
      <c r="H140" s="108"/>
      <c r="I140" s="2"/>
    </row>
    <row r="141" spans="1:9" s="5" customFormat="1" ht="22.5" customHeight="1" x14ac:dyDescent="0.3">
      <c r="A141" s="109"/>
      <c r="B141" s="14"/>
      <c r="C141" s="14"/>
      <c r="D141" s="14"/>
      <c r="E141" s="14"/>
      <c r="F141" s="14"/>
      <c r="G141" s="14"/>
      <c r="H141" s="108"/>
      <c r="I141" s="2"/>
    </row>
    <row r="142" spans="1:9" s="5" customFormat="1" ht="22.5" customHeight="1" x14ac:dyDescent="0.3">
      <c r="A142" s="109"/>
      <c r="B142" s="14"/>
      <c r="C142" s="14"/>
      <c r="D142" s="14"/>
      <c r="E142" s="14"/>
      <c r="F142" s="14"/>
      <c r="G142" s="14"/>
      <c r="H142" s="108"/>
      <c r="I142" s="2"/>
    </row>
    <row r="143" spans="1:9" s="5" customFormat="1" ht="22.5" customHeight="1" x14ac:dyDescent="0.3">
      <c r="A143" s="109"/>
      <c r="B143" s="14"/>
      <c r="C143" s="14"/>
      <c r="D143" s="14"/>
      <c r="E143" s="14"/>
      <c r="F143" s="14"/>
      <c r="G143" s="14"/>
      <c r="H143" s="108"/>
      <c r="I143" s="2"/>
    </row>
    <row r="144" spans="1:9" s="5" customFormat="1" ht="22.5" customHeight="1" x14ac:dyDescent="0.3">
      <c r="A144" s="109"/>
      <c r="B144" s="14"/>
      <c r="C144" s="14"/>
      <c r="D144" s="14"/>
      <c r="E144" s="14"/>
      <c r="F144" s="14"/>
      <c r="G144" s="14"/>
      <c r="H144" s="108"/>
      <c r="I144" s="2"/>
    </row>
    <row r="145" spans="1:10" s="5" customFormat="1" ht="22.5" customHeight="1" x14ac:dyDescent="0.3">
      <c r="A145" s="109"/>
      <c r="B145" s="14"/>
      <c r="C145" s="14"/>
      <c r="D145" s="14"/>
      <c r="E145" s="14"/>
      <c r="F145" s="14"/>
      <c r="G145" s="14"/>
      <c r="H145" s="108"/>
      <c r="I145" s="2"/>
    </row>
    <row r="146" spans="1:10" s="5" customFormat="1" ht="22.5" customHeight="1" thickBot="1" x14ac:dyDescent="0.45">
      <c r="A146" s="45" t="s">
        <v>137</v>
      </c>
      <c r="B146" s="44"/>
      <c r="C146" s="57"/>
      <c r="D146" s="56"/>
      <c r="E146" s="44"/>
      <c r="F146" s="44"/>
      <c r="G146" s="55"/>
      <c r="H146" s="55"/>
      <c r="I146" s="6"/>
    </row>
    <row r="147" spans="1:10" ht="27" thickBot="1" x14ac:dyDescent="0.45">
      <c r="A147" s="107"/>
      <c r="B147" s="106"/>
      <c r="C147" s="105" t="s">
        <v>60</v>
      </c>
      <c r="D147" s="104"/>
      <c r="E147" s="104"/>
      <c r="F147" s="104"/>
      <c r="G147" s="104"/>
      <c r="H147" s="104"/>
      <c r="I147" s="104"/>
      <c r="J147" s="104"/>
    </row>
    <row r="148" spans="1:10" thickBot="1" x14ac:dyDescent="0.4">
      <c r="A148" s="39"/>
      <c r="B148" s="38">
        <v>2001</v>
      </c>
      <c r="C148" s="103" t="s">
        <v>59</v>
      </c>
      <c r="D148" s="54">
        <v>2018</v>
      </c>
      <c r="E148" s="102">
        <v>2019</v>
      </c>
      <c r="F148" s="102">
        <v>2020</v>
      </c>
      <c r="G148" s="54">
        <v>2021</v>
      </c>
      <c r="H148" s="102">
        <v>2022</v>
      </c>
      <c r="I148" s="102"/>
      <c r="J148" s="54"/>
    </row>
    <row r="149" spans="1:10" s="33" customFormat="1" ht="32.25" customHeight="1" x14ac:dyDescent="0.4">
      <c r="A149" s="101"/>
      <c r="B149" s="100"/>
      <c r="C149" s="100"/>
      <c r="D149" s="6"/>
    </row>
    <row r="150" spans="1:10" x14ac:dyDescent="0.4">
      <c r="A150" s="99" t="s">
        <v>58</v>
      </c>
      <c r="B150" s="91">
        <f>[1]social!F132</f>
        <v>34.101820866141729</v>
      </c>
      <c r="C150" s="90">
        <f>+AVERAGE('[16]sexe et age T'!$AF$29:$AK$29)/1000</f>
        <v>10633.325666666666</v>
      </c>
      <c r="D150" s="90">
        <f>+'[16]sexe et age T'!AL29/1000</f>
        <v>10809.609989999397</v>
      </c>
      <c r="E150" s="90">
        <f>+'[16]sexe et age T'!AM29/1000</f>
        <v>10974.819330155431</v>
      </c>
      <c r="F150" s="90">
        <f>+'[16]sexe et age T'!AN29/1000</f>
        <v>10542.42</v>
      </c>
      <c r="G150" s="90">
        <f>+'[16]sexe et age T'!AO29/1000</f>
        <v>10772</v>
      </c>
      <c r="H150" s="90">
        <f>+'[16]sexe et age T'!AP29/1000</f>
        <v>10749</v>
      </c>
      <c r="I150" s="1"/>
    </row>
    <row r="151" spans="1:10" s="6" customFormat="1" ht="30" customHeight="1" x14ac:dyDescent="0.4">
      <c r="A151" s="75" t="s">
        <v>12</v>
      </c>
      <c r="B151" s="72">
        <f>[1]social!F133</f>
        <v>8884.8709999999992</v>
      </c>
      <c r="C151" s="98">
        <f>+AVERAGE('[16]age et sexeU'!$AH$28:$AM$28)/1000</f>
        <v>5456.8545000000004</v>
      </c>
      <c r="D151" s="98">
        <f>+'[16]age et sexeU'!AN28/1000</f>
        <v>6026.006260000051</v>
      </c>
      <c r="E151" s="98">
        <f>+'[16]age et sexeU'!AO28/1000</f>
        <v>6276.6028005248836</v>
      </c>
      <c r="F151" s="98">
        <f>+'[16]age et sexeU'!AP28/1000</f>
        <v>6139.5320000000002</v>
      </c>
      <c r="G151" s="98">
        <f>+'[16]age et sexeU'!AQ28/1000</f>
        <v>6239</v>
      </c>
      <c r="H151" s="98">
        <f>+'[16]age et sexeU'!AR28/1000</f>
        <v>6389</v>
      </c>
    </row>
    <row r="152" spans="1:10" s="6" customFormat="1" ht="32.25" customHeight="1" x14ac:dyDescent="0.4">
      <c r="A152" s="75" t="s">
        <v>11</v>
      </c>
      <c r="B152" s="72">
        <f>[1]social!F134</f>
        <v>4216.0590000000002</v>
      </c>
      <c r="C152" s="98">
        <f>+AVERAGE('[16]age et sexeR'!$AH$28:$AM$28)/1000</f>
        <v>5176.4711666666672</v>
      </c>
      <c r="D152" s="98">
        <f>+'[16]age et sexeR'!AN28/1000</f>
        <v>4783.6037299995933</v>
      </c>
      <c r="E152" s="98">
        <f>+'[16]age et sexeR'!AO28/1000</f>
        <v>4698.2165296305848</v>
      </c>
      <c r="F152" s="98">
        <f>+'[16]age et sexeR'!AP28/1000</f>
        <v>4402.8869999999997</v>
      </c>
      <c r="G152" s="98">
        <f>+'[16]age et sexeR'!AQ28/1000</f>
        <v>4534</v>
      </c>
      <c r="H152" s="98">
        <f>+'[16]age et sexeR'!AR28/1000</f>
        <v>4359</v>
      </c>
    </row>
    <row r="153" spans="1:10" s="6" customFormat="1" ht="32.25" customHeight="1" x14ac:dyDescent="0.4">
      <c r="A153" s="97" t="s">
        <v>57</v>
      </c>
      <c r="B153" s="88"/>
      <c r="C153" s="72"/>
    </row>
    <row r="154" spans="1:10" s="6" customFormat="1" ht="32.25" customHeight="1" x14ac:dyDescent="0.4">
      <c r="A154" s="66" t="s">
        <v>44</v>
      </c>
      <c r="B154" s="58"/>
      <c r="C154" s="72"/>
      <c r="D154" s="72"/>
    </row>
    <row r="155" spans="1:10" s="6" customFormat="1" ht="32.25" customHeight="1" x14ac:dyDescent="0.4">
      <c r="A155" s="95" t="s">
        <v>56</v>
      </c>
      <c r="B155" s="58">
        <f>[1]social!F137</f>
        <v>0</v>
      </c>
      <c r="C155" s="58">
        <f>+SUM('[16]sexe et age T'!$AF$8:$AK$8)/SUM('[16]sexe et age T'!$AF$29:$AK$29)*100</f>
        <v>14.219246929237597</v>
      </c>
      <c r="D155" s="58">
        <f>+'[16]sexe et age T'!AL8/'[16]sexe et age T'!AL29*100</f>
        <v>10.952762598236703</v>
      </c>
      <c r="E155" s="58">
        <f>+'[16]sexe et age T'!AM8/'[16]sexe et age T'!AM29*100</f>
        <v>10.153059073959556</v>
      </c>
      <c r="F155" s="58">
        <f>+'[16]sexe et age T'!AN8/'[16]sexe et age T'!AN29*100</f>
        <v>9.0401919103962847</v>
      </c>
      <c r="G155" s="58">
        <f>+'[16]sexe et age T'!AO8/'[16]sexe et age T'!AO29*100</f>
        <v>8.9305607129595241</v>
      </c>
      <c r="H155" s="58">
        <f>+'[16]sexe et age T'!AP8/'[16]sexe et age T'!AP29*100</f>
        <v>8.4193878500325621</v>
      </c>
    </row>
    <row r="156" spans="1:10" s="6" customFormat="1" ht="32.25" customHeight="1" x14ac:dyDescent="0.4">
      <c r="A156" s="95" t="s">
        <v>55</v>
      </c>
      <c r="B156" s="58">
        <f>[1]social!F138</f>
        <v>24.10310740583628</v>
      </c>
      <c r="C156" s="58">
        <f>+SUM('[16]sexe et age T'!$AF$9:$AK$9)/SUM('[16]sexe et age T'!$AF$29:$AK$29)*100</f>
        <v>52.63926679320177</v>
      </c>
      <c r="D156" s="58">
        <f>+'[16]sexe et age T'!AL9/'[16]sexe et age T'!AL29*100</f>
        <v>52.587713018864058</v>
      </c>
      <c r="E156" s="58">
        <f>+'[16]sexe et age T'!AM9/'[16]sexe et age T'!AM29*100</f>
        <v>52.312836325296821</v>
      </c>
      <c r="F156" s="58">
        <f>+'[16]sexe et age T'!AN9/'[16]sexe et age T'!AN29*100</f>
        <v>52.4011469852273</v>
      </c>
      <c r="G156" s="58">
        <f>+'[16]sexe et age T'!AO9/'[16]sexe et age T'!AO29*100</f>
        <v>52.153731897512067</v>
      </c>
      <c r="H156" s="58">
        <f>+'[16]sexe et age T'!AP9/'[16]sexe et age T'!AP29*100</f>
        <v>52.535119546004282</v>
      </c>
    </row>
    <row r="157" spans="1:10" s="6" customFormat="1" ht="32.25" customHeight="1" x14ac:dyDescent="0.4">
      <c r="A157" s="95" t="s">
        <v>54</v>
      </c>
      <c r="B157" s="58">
        <f>[1]social!F139</f>
        <v>50.545719797169816</v>
      </c>
      <c r="C157" s="58">
        <f>+SUM('[16]sexe et age T'!$AF$10:$AK$10)/SUM('[16]sexe et age T'!$AF$29:$AK$29)*100</f>
        <v>25.693543603495389</v>
      </c>
      <c r="D157" s="58">
        <f>+'[16]sexe et age T'!AL10/'[16]sexe et age T'!AL29*100</f>
        <v>27.51758252843663</v>
      </c>
      <c r="E157" s="58">
        <f>+'[16]sexe et age T'!AM10/'[16]sexe et age T'!AM29*100</f>
        <v>28.643869926065278</v>
      </c>
      <c r="F157" s="58">
        <f>+'[16]sexe et age T'!AN10/'[16]sexe et age T'!AN29*100</f>
        <v>28.813346461248933</v>
      </c>
      <c r="G157" s="58">
        <f>+'[16]sexe et age T'!AO10/'[16]sexe et age T'!AO29*100</f>
        <v>28.908280727812848</v>
      </c>
      <c r="H157" s="58">
        <f>+'[16]sexe et age T'!AP10/'[16]sexe et age T'!AP29*100</f>
        <v>29.035259093869197</v>
      </c>
    </row>
    <row r="158" spans="1:10" s="6" customFormat="1" ht="32.25" customHeight="1" x14ac:dyDescent="0.4">
      <c r="A158" s="96" t="s">
        <v>12</v>
      </c>
      <c r="B158" s="58"/>
      <c r="C158" s="58"/>
      <c r="D158" s="58"/>
      <c r="E158" s="58"/>
      <c r="F158" s="58"/>
      <c r="G158" s="58"/>
      <c r="H158" s="58"/>
    </row>
    <row r="159" spans="1:10" s="6" customFormat="1" ht="32.25" customHeight="1" x14ac:dyDescent="0.4">
      <c r="A159" s="95" t="s">
        <v>56</v>
      </c>
      <c r="B159" s="58">
        <f>[1]social!F141</f>
        <v>0</v>
      </c>
      <c r="C159" s="58">
        <f>+SUM('[16]age et sexeU'!$AH$8:$AM$8)/SUM('[16]age et sexeU'!$AH$28:$AM$28)*100</f>
        <v>8.7248035169956122</v>
      </c>
      <c r="D159" s="58">
        <f>+'[16]age et sexeU'!AN8/'[16]age et sexeU'!AN$28*100</f>
        <v>7.3599903628376362</v>
      </c>
      <c r="E159" s="58">
        <f>+'[16]age et sexeU'!AO8/'[16]age et sexeU'!AO$28*100</f>
        <v>7.0247436157154164</v>
      </c>
      <c r="F159" s="58">
        <f>+'[16]age et sexeU'!AP8/'[16]age et sexeU'!AP$28*100</f>
        <v>6.3080866750104079</v>
      </c>
      <c r="G159" s="58">
        <f>+'[16]age et sexeU'!AQ8/'[16]age et sexeU'!AQ$28*100</f>
        <v>6.218945343805097</v>
      </c>
      <c r="H159" s="58">
        <f>+'[16]age et sexeU'!AR8/'[16]age et sexeU'!AR$28*100</f>
        <v>5.9946783534199399</v>
      </c>
    </row>
    <row r="160" spans="1:10" s="6" customFormat="1" ht="32.25" customHeight="1" x14ac:dyDescent="0.4">
      <c r="A160" s="95" t="s">
        <v>55</v>
      </c>
      <c r="B160" s="58">
        <f>[1]social!F142</f>
        <v>16.06939086953005</v>
      </c>
      <c r="C160" s="58">
        <f>+SUM('[16]age et sexeU'!$AH$9:$AM$9)/SUM('[16]age et sexeU'!$AH$28:$AM$28)*100</f>
        <v>57.53662664086059</v>
      </c>
      <c r="D160" s="58">
        <f>+'[16]age et sexeU'!AN9/'[16]age et sexeU'!AN$28*100</f>
        <v>56.943830987656796</v>
      </c>
      <c r="E160" s="58">
        <f>+'[16]age et sexeU'!AO9/'[16]age et sexeU'!AO$28*100</f>
        <v>56.277839102245068</v>
      </c>
      <c r="F160" s="58">
        <f>+'[16]age et sexeU'!AP9/'[16]age et sexeU'!AP$28*100</f>
        <v>56.171936232273076</v>
      </c>
      <c r="G160" s="58">
        <f>+'[16]age et sexeU'!AQ9/'[16]age et sexeU'!AQ$28*100</f>
        <v>56.098733771437722</v>
      </c>
      <c r="H160" s="58">
        <f>+'[16]age et sexeU'!AR9/'[16]age et sexeU'!AR$28*100</f>
        <v>56.25293473156988</v>
      </c>
    </row>
    <row r="161" spans="1:8" s="6" customFormat="1" ht="32.25" customHeight="1" x14ac:dyDescent="0.4">
      <c r="A161" s="95" t="s">
        <v>54</v>
      </c>
      <c r="B161" s="58">
        <f>[1]social!F143</f>
        <v>58.933876399737294</v>
      </c>
      <c r="C161" s="58">
        <f>+SUM('[16]age et sexeU'!$AH$10:$AM$10)/SUM('[16]age et sexeU'!$AH$28:$AM$28)*100</f>
        <v>28.897349807170659</v>
      </c>
      <c r="D161" s="58">
        <f>+'[16]age et sexeU'!AN10/'[16]age et sexeU'!AN$28*100</f>
        <v>29.47517382764881</v>
      </c>
      <c r="E161" s="58">
        <f>+'[16]age et sexeU'!AO10/'[16]age et sexeU'!AO$28*100</f>
        <v>30.675595456580069</v>
      </c>
      <c r="F161" s="58">
        <f>+'[16]age et sexeU'!AP10/'[16]age et sexeU'!AP$28*100</f>
        <v>30.586875351411152</v>
      </c>
      <c r="G161" s="58">
        <f>+'[16]age et sexeU'!AQ10/'[16]age et sexeU'!AQ$28*100</f>
        <v>30.501682962013142</v>
      </c>
      <c r="H161" s="58">
        <f>+'[16]age et sexeU'!AR10/'[16]age et sexeU'!AR$28*100</f>
        <v>30.255125997808737</v>
      </c>
    </row>
    <row r="162" spans="1:8" s="6" customFormat="1" ht="32.25" customHeight="1" x14ac:dyDescent="0.4">
      <c r="A162" s="96" t="s">
        <v>11</v>
      </c>
      <c r="B162" s="58"/>
      <c r="C162" s="58"/>
      <c r="D162" s="58"/>
      <c r="E162" s="58"/>
      <c r="F162" s="58"/>
      <c r="G162" s="58"/>
      <c r="H162" s="58"/>
    </row>
    <row r="163" spans="1:8" s="6" customFormat="1" ht="32.25" customHeight="1" x14ac:dyDescent="0.4">
      <c r="A163" s="95" t="s">
        <v>56</v>
      </c>
      <c r="B163" s="58">
        <f>[1]social!F145</f>
        <v>0</v>
      </c>
      <c r="C163" s="58">
        <f>+SUM('[16]age et sexeR'!$AH$8:$AM$8)/SUM('[16]age et sexeR'!$AH$28:$AM$28)*100</f>
        <v>20.011296627525567</v>
      </c>
      <c r="D163" s="58">
        <f>+'[16]age et sexeR'!AN8/'[16]age et sexeR'!AN$28*100</f>
        <v>15.47865337081365</v>
      </c>
      <c r="E163" s="58">
        <f>+'[16]age et sexeR'!AO8/'[16]age et sexeR'!AO$28*100</f>
        <v>14.332345712263015</v>
      </c>
      <c r="F163" s="58">
        <f>+'[16]age et sexeR'!AP8/'[16]age et sexeR'!AP$28*100</f>
        <v>12.849932328492647</v>
      </c>
      <c r="G163" s="58">
        <f>+'[16]age et sexeR'!AQ8/'[16]age et sexeR'!AQ$28*100</f>
        <v>12.659902955447727</v>
      </c>
      <c r="H163" s="58">
        <f>+'[16]age et sexeR'!AR8/'[16]age et sexeR'!AR$28*100</f>
        <v>11.975223675154851</v>
      </c>
    </row>
    <row r="164" spans="1:8" s="6" customFormat="1" ht="32.25" customHeight="1" x14ac:dyDescent="0.4">
      <c r="A164" s="95" t="s">
        <v>55</v>
      </c>
      <c r="B164" s="58">
        <f>[1]social!F146</f>
        <v>31.357762959827895</v>
      </c>
      <c r="C164" s="58">
        <f>+SUM('[16]age et sexeR'!$AH$9:$AM$9)/SUM('[16]age et sexeR'!$AH$28:$AM$28)*100</f>
        <v>47.476641664541937</v>
      </c>
      <c r="D164" s="58">
        <f>+'[16]age et sexeR'!AN9/'[16]age et sexeR'!AN$28*100</f>
        <v>47.100219566053667</v>
      </c>
      <c r="E164" s="58">
        <f>+'[16]age et sexeR'!AO9/'[16]age et sexeR'!AO$28*100</f>
        <v>47.015773625670739</v>
      </c>
      <c r="F164" s="58">
        <f>+'[16]age et sexeR'!AP9/'[16]age et sexeR'!AP$28*100</f>
        <v>47.143045006605895</v>
      </c>
      <c r="G164" s="58">
        <f>+'[16]age et sexeR'!AQ9/'[16]age et sexeR'!AQ$28*100</f>
        <v>46.735774150860166</v>
      </c>
      <c r="H164" s="58">
        <f>+'[16]age et sexeR'!AR9/'[16]age et sexeR'!AR$28*100</f>
        <v>47.097958247304426</v>
      </c>
    </row>
    <row r="165" spans="1:8" s="6" customFormat="1" ht="32.25" customHeight="1" x14ac:dyDescent="0.4">
      <c r="A165" s="95" t="s">
        <v>54</v>
      </c>
      <c r="B165" s="58">
        <f>[1]social!F147</f>
        <v>42.970995619442377</v>
      </c>
      <c r="C165" s="58">
        <f>+SUM('[16]age et sexeR'!$AH$10:$AM$10)/SUM('[16]age et sexeR'!$AH$28:$AM$28)*100</f>
        <v>22.316203377545456</v>
      </c>
      <c r="D165" s="58">
        <f>+'[16]age et sexeR'!AN10/'[16]age et sexeR'!AN$28*100</f>
        <v>25.051563583424901</v>
      </c>
      <c r="E165" s="58">
        <f>+'[16]age et sexeR'!AO10/'[16]age et sexeR'!AO$28*100</f>
        <v>25.92957736966347</v>
      </c>
      <c r="F165" s="58">
        <f>+'[16]age et sexeR'!AP10/'[16]age et sexeR'!AP$28*100</f>
        <v>26.340285362763115</v>
      </c>
      <c r="G165" s="58">
        <f>+'[16]age et sexeR'!AQ10/'[16]age et sexeR'!AQ$28*100</f>
        <v>26.731363034847817</v>
      </c>
      <c r="H165" s="58">
        <f>+'[16]age et sexeR'!AR10/'[16]age et sexeR'!AR$28*100</f>
        <v>27.253957329662764</v>
      </c>
    </row>
    <row r="166" spans="1:8" s="6" customFormat="1" ht="32.25" customHeight="1" x14ac:dyDescent="0.4">
      <c r="A166" s="95"/>
      <c r="B166" s="58"/>
      <c r="C166" s="58"/>
      <c r="D166" s="72"/>
    </row>
    <row r="167" spans="1:8" s="6" customFormat="1" ht="32.25" customHeight="1" x14ac:dyDescent="0.4">
      <c r="A167" s="94" t="s">
        <v>53</v>
      </c>
      <c r="B167" s="58"/>
      <c r="C167" s="93"/>
      <c r="D167" s="72"/>
    </row>
    <row r="168" spans="1:8" s="6" customFormat="1" ht="31.5" customHeight="1" x14ac:dyDescent="0.4">
      <c r="A168" s="87" t="s">
        <v>52</v>
      </c>
      <c r="B168" s="58">
        <f>[1]social!F165</f>
        <v>0</v>
      </c>
      <c r="C168" s="58">
        <f>+SUM('[17]1999-2016 4 branches'!$O$4:$T$4)/SUM('[17]1999-2016 4 branches'!$O$8:$T$8)*100</f>
        <v>38.332789393547209</v>
      </c>
      <c r="D168" s="58">
        <f>+'[17]1999-2016 4 branches'!U4/'[17]1999-2016 4 branches'!U$8*100</f>
        <v>34.360120566047556</v>
      </c>
      <c r="E168" s="58">
        <f>+'[17]1999-2016 4 branches'!V4/'[17]1999-2016 4 branches'!V$8*100</f>
        <v>32.509330315273132</v>
      </c>
      <c r="F168" s="58">
        <f>+'[17]1999-2016 4 branches'!W4/'[17]1999-2016 4 branches'!W$8*100</f>
        <v>31.255928666287229</v>
      </c>
      <c r="G168" s="58">
        <f>+'[17]1999-2016 4 branches'!X4/'[17]1999-2016 4 branches'!X$8*100</f>
        <v>31.232011883761952</v>
      </c>
      <c r="H168" s="58">
        <f>+'[17]1999-2016 4 branches'!Y4/'[17]1999-2016 4 branches'!Y$8*100</f>
        <v>29.299999999999997</v>
      </c>
    </row>
    <row r="169" spans="1:8" s="6" customFormat="1" ht="30" customHeight="1" x14ac:dyDescent="0.4">
      <c r="A169" s="87" t="s">
        <v>51</v>
      </c>
      <c r="B169" s="58">
        <f>[1]social!F166</f>
        <v>44.587659179294782</v>
      </c>
      <c r="C169" s="58">
        <f>+SUM('[17]1999-2016 4 branches'!$O5:$T5)/SUM('[17]1999-2016 4 branches'!$O$8:$T$8)*100</f>
        <v>11.356161792843926</v>
      </c>
      <c r="D169" s="58">
        <f>+'[17]1999-2016 4 branches'!U5/'[17]1999-2016 4 branches'!U$8*100</f>
        <v>12.024648475287593</v>
      </c>
      <c r="E169" s="58">
        <f>+'[17]1999-2016 4 branches'!V5/'[17]1999-2016 4 branches'!V$8*100</f>
        <v>12.002361760999433</v>
      </c>
      <c r="F169" s="58">
        <f>+'[17]1999-2016 4 branches'!W5/'[17]1999-2016 4 branches'!W$8*100</f>
        <v>12.141908556251185</v>
      </c>
      <c r="G169" s="58">
        <f>+'[17]1999-2016 4 branches'!X5/'[17]1999-2016 4 branches'!X$8*100</f>
        <v>11.6980781728716</v>
      </c>
      <c r="H169" s="58">
        <f>+'[17]1999-2016 4 branches'!Y5/'[17]1999-2016 4 branches'!Y$8*100</f>
        <v>12</v>
      </c>
    </row>
    <row r="170" spans="1:8" s="6" customFormat="1" ht="30" customHeight="1" x14ac:dyDescent="0.4">
      <c r="A170" s="87" t="s">
        <v>50</v>
      </c>
      <c r="B170" s="58">
        <f>[1]social!F167</f>
        <v>12.805419459663511</v>
      </c>
      <c r="C170" s="58">
        <f>+SUM('[17]1999-2016 4 branches'!$O6:$T6)/SUM('[17]1999-2016 4 branches'!$O$8:$T$8)*100</f>
        <v>9.746195114811524</v>
      </c>
      <c r="D170" s="58">
        <f>+'[17]1999-2016 4 branches'!U6/'[17]1999-2016 4 branches'!U$8*100</f>
        <v>10.40325581410066</v>
      </c>
      <c r="E170" s="58">
        <f>+'[17]1999-2016 4 branches'!V6/'[17]1999-2016 4 branches'!V$8*100</f>
        <v>10.463415155696074</v>
      </c>
      <c r="F170" s="58">
        <f>+'[17]1999-2016 4 branches'!W6/'[17]1999-2016 4 branches'!W$8*100</f>
        <v>10.800000000000002</v>
      </c>
      <c r="G170" s="58">
        <f>+'[17]1999-2016 4 branches'!X6/'[17]1999-2016 4 branches'!X$8*100</f>
        <v>11.233868721567172</v>
      </c>
      <c r="H170" s="58">
        <f>+'[17]1999-2016 4 branches'!Y6/'[17]1999-2016 4 branches'!Y$8*100</f>
        <v>11.199999999999998</v>
      </c>
    </row>
    <row r="171" spans="1:8" s="6" customFormat="1" ht="30" customHeight="1" x14ac:dyDescent="0.4">
      <c r="A171" s="87" t="s">
        <v>49</v>
      </c>
      <c r="B171" s="58"/>
      <c r="C171" s="58">
        <f>+SUM('[17]1999-2016 4 branches'!$O7:$T7)/SUM('[17]1999-2016 4 branches'!$O$8:$T$8)*100</f>
        <v>40.564853698797336</v>
      </c>
      <c r="D171" s="58">
        <f>+'[17]1999-2016 4 branches'!U7/'[17]1999-2016 4 branches'!U$8*100</f>
        <v>43.2119751445642</v>
      </c>
      <c r="E171" s="58">
        <f>+'[17]1999-2016 4 branches'!V7/'[17]1999-2016 4 branches'!V$8*100</f>
        <v>45.02489276803135</v>
      </c>
      <c r="F171" s="58">
        <f>+'[17]1999-2016 4 branches'!W7/'[17]1999-2016 4 branches'!W$8*100</f>
        <v>45.788275469550371</v>
      </c>
      <c r="G171" s="58">
        <f>+'[17]1999-2016 4 branches'!X7/'[17]1999-2016 4 branches'!X$8*100</f>
        <v>45.836041221799277</v>
      </c>
      <c r="H171" s="58">
        <f>+'[17]1999-2016 4 branches'!Y7/'[17]1999-2016 4 branches'!Y$8*100</f>
        <v>47.4</v>
      </c>
    </row>
    <row r="172" spans="1:8" s="6" customFormat="1" ht="30" customHeight="1" x14ac:dyDescent="0.4">
      <c r="A172" s="87"/>
      <c r="B172" s="58"/>
      <c r="C172" s="58"/>
      <c r="D172" s="58"/>
    </row>
    <row r="173" spans="1:8" s="6" customFormat="1" ht="30" customHeight="1" x14ac:dyDescent="0.4">
      <c r="A173" s="92" t="s">
        <v>48</v>
      </c>
      <c r="B173" s="91">
        <f>[1]social!F173</f>
        <v>0</v>
      </c>
      <c r="C173" s="90">
        <f>+AVERAGE([18]chômageT!$AH$13:$AM$13)/1000</f>
        <v>1125.9614999999999</v>
      </c>
      <c r="D173" s="90">
        <f>+[18]chômageT!AN13/1000</f>
        <v>1168.28</v>
      </c>
      <c r="E173" s="90">
        <f>+[18]chômageT!AO13/1000</f>
        <v>1107.0044590325574</v>
      </c>
      <c r="F173" s="90">
        <f>+[18]chômageT!AP13/1000</f>
        <v>1429.0450000000001</v>
      </c>
      <c r="G173" s="90">
        <f>+[18]chômageT!AQ13/1000</f>
        <v>1508</v>
      </c>
      <c r="H173" s="90">
        <f>+[18]chômageT!AR13/1000</f>
        <v>1442</v>
      </c>
    </row>
    <row r="174" spans="1:8" s="6" customFormat="1" ht="30" customHeight="1" x14ac:dyDescent="0.4">
      <c r="A174" s="84" t="s">
        <v>46</v>
      </c>
      <c r="B174" s="72">
        <f>[1]social!F174</f>
        <v>1241.251</v>
      </c>
      <c r="C174" s="72">
        <f>+AVERAGE('[18]pop-chomageU'!$AH$12:$AM$12)/1000</f>
        <v>907.98</v>
      </c>
      <c r="D174" s="72">
        <f>+'[18]pop-chomageU'!AN12/1000</f>
        <v>990.40599999999995</v>
      </c>
      <c r="E174" s="72">
        <f>+'[18]pop-chomageU'!AO12/1000</f>
        <v>927.69190802489152</v>
      </c>
      <c r="F174" s="72">
        <f>+'[18]pop-chomageU'!AP12/1000</f>
        <v>1151.5909999999999</v>
      </c>
      <c r="G174" s="72">
        <f>+'[18]pop-chomageU'!AQ12/1000</f>
        <v>1271</v>
      </c>
      <c r="H174" s="72">
        <f>+'[18]pop-chomageU'!AR12/1000</f>
        <v>1201</v>
      </c>
    </row>
    <row r="175" spans="1:8" s="6" customFormat="1" ht="30" customHeight="1" x14ac:dyDescent="0.4">
      <c r="A175" s="82" t="s">
        <v>11</v>
      </c>
      <c r="B175" s="72">
        <f>[1]social!F175</f>
        <v>1023.343</v>
      </c>
      <c r="C175" s="72">
        <f>+AVERAGE('[18]pop-chomageR'!$AH$11:$AM$11)/1000</f>
        <v>217.98150000000001</v>
      </c>
      <c r="D175" s="72">
        <f>+'[18]pop-chomageR'!AN11/1000</f>
        <v>177.874</v>
      </c>
      <c r="E175" s="72">
        <f>+'[18]pop-chomageR'!AO11/1000</f>
        <v>179.31255100766393</v>
      </c>
      <c r="F175" s="72">
        <f>+'[18]pop-chomageR'!AP11/1000</f>
        <v>277.45400000000001</v>
      </c>
      <c r="G175" s="72">
        <f>+'[18]pop-chomageR'!AQ11/1000</f>
        <v>237</v>
      </c>
      <c r="H175" s="72">
        <f>+'[18]pop-chomageR'!AR11/1000</f>
        <v>241</v>
      </c>
    </row>
    <row r="176" spans="1:8" s="6" customFormat="1" ht="30" customHeight="1" x14ac:dyDescent="0.4">
      <c r="A176" s="89" t="s">
        <v>47</v>
      </c>
      <c r="B176" s="61">
        <f>[1]social!F176</f>
        <v>217.90799999999999</v>
      </c>
      <c r="C176" s="61">
        <f>+SUM([18]chômageT!$AH$27:$AM$27)/SUM([18]chômageT!$AH$13:$AM$13)*100</f>
        <v>30.160208260525188</v>
      </c>
      <c r="D176" s="61">
        <f>+[18]chômageT!AN27/[18]chômageT!AN13*100</f>
        <v>35.068904714623208</v>
      </c>
      <c r="E176" s="61">
        <f>+[18]chômageT!AO27/[18]chômageT!AO13*100</f>
        <v>35.017932808199404</v>
      </c>
      <c r="F176" s="61">
        <f>+[18]chômageT!AP27/[18]chômageT!AP13*100</f>
        <v>30.682728675444089</v>
      </c>
      <c r="G176" s="61">
        <f>+[18]chômageT!AQ27/[18]chômageT!AQ13*100</f>
        <v>32.029177718832891</v>
      </c>
      <c r="H176" s="61">
        <f>+[18]chômageT!AR27/[18]chômageT!AR13*100</f>
        <v>32.871012482662969</v>
      </c>
    </row>
    <row r="177" spans="1:8" s="6" customFormat="1" ht="30" customHeight="1" x14ac:dyDescent="0.4">
      <c r="A177" s="84" t="s">
        <v>46</v>
      </c>
      <c r="B177" s="58">
        <f>[1]social!F177</f>
        <v>25.193937406696953</v>
      </c>
      <c r="C177" s="58">
        <f>+SUM('[18]pop-chomageU'!$AH$26:$AM$26)/SUM('[18]pop-chomageU'!$AH$12:$AM$12)*100</f>
        <v>33.411069994199579</v>
      </c>
      <c r="D177" s="58">
        <f>+'[18]pop-chomageU'!$AJ$26/'[18]pop-chomageU'!$AJ$12*100</f>
        <v>32.273512686499295</v>
      </c>
      <c r="E177" s="58">
        <f>+'[18]pop-chomageU'!$AJ$26/'[18]pop-chomageU'!$AJ$12*100</f>
        <v>32.273512686499295</v>
      </c>
      <c r="F177" s="58">
        <f>+'[18]pop-chomageU'!$AJ$26/'[18]pop-chomageU'!$AJ$12*100</f>
        <v>32.273512686499295</v>
      </c>
      <c r="G177" s="58">
        <f>+'[18]pop-chomageU'!$AJ$26/'[18]pop-chomageU'!$AJ$12*100</f>
        <v>32.273512686499295</v>
      </c>
      <c r="H177" s="58">
        <f>+'[18]pop-chomageU'!$AJ$26/'[18]pop-chomageU'!$AJ$12*100</f>
        <v>32.273512686499295</v>
      </c>
    </row>
    <row r="178" spans="1:8" s="6" customFormat="1" ht="30" customHeight="1" x14ac:dyDescent="0.4">
      <c r="A178" s="82" t="s">
        <v>11</v>
      </c>
      <c r="B178" s="58">
        <f>[1]social!F178</f>
        <v>28.37445509472386</v>
      </c>
      <c r="C178" s="58">
        <f>+AVERAGE('[18]pop-chomageR'!$AH$25:$AM$25)/AVERAGE('[18]pop-chomageR'!$AH$11:$AM$11)*100</f>
        <v>16.619070884455791</v>
      </c>
      <c r="D178" s="58">
        <f>+'[18]pop-chomageR'!AN25/'[18]pop-chomageR'!AN11*100</f>
        <v>19.033698010951571</v>
      </c>
      <c r="E178" s="58">
        <f>+'[18]pop-chomageR'!AO25/'[18]pop-chomageR'!AO11*100</f>
        <v>19.177423846419035</v>
      </c>
      <c r="F178" s="58">
        <f>+'[18]pop-chomageR'!AP25/'[18]pop-chomageR'!AP11*100</f>
        <v>15.314610710243858</v>
      </c>
      <c r="G178" s="58">
        <f>+'[18]pop-chomageR'!AQ25/'[18]pop-chomageR'!AQ11*100</f>
        <v>18.565400843881857</v>
      </c>
      <c r="H178" s="58">
        <f>+'[18]pop-chomageR'!AR25/'[18]pop-chomageR'!AR11*100</f>
        <v>17.842323651452283</v>
      </c>
    </row>
    <row r="179" spans="1:8" s="6" customFormat="1" ht="30" customHeight="1" x14ac:dyDescent="0.4">
      <c r="A179" s="85" t="s">
        <v>45</v>
      </c>
      <c r="B179" s="88"/>
      <c r="C179" s="58"/>
    </row>
    <row r="180" spans="1:8" s="6" customFormat="1" ht="30" customHeight="1" x14ac:dyDescent="0.4">
      <c r="A180" s="87" t="s">
        <v>44</v>
      </c>
      <c r="B180" s="58">
        <f>[1]social!F180</f>
        <v>0</v>
      </c>
      <c r="C180" s="58">
        <f>+AVERAGE('[18]Tx-chômage T'!$AH$10:$AM$10)</f>
        <v>9.5666666666666647</v>
      </c>
      <c r="D180" s="58">
        <f>+'[18]Tx-chômage T'!AN10</f>
        <v>9.5</v>
      </c>
      <c r="E180" s="58">
        <f>+'[18]Tx-chômage T'!AO10</f>
        <v>9.1999999999999993</v>
      </c>
      <c r="F180" s="58">
        <f>+'[18]Tx-chômage T'!AP10</f>
        <v>11.9</v>
      </c>
      <c r="G180" s="58">
        <f>+'[18]Tx-chômage T'!AQ10</f>
        <v>12.3</v>
      </c>
      <c r="H180" s="58">
        <f>+'[18]Tx-chômage T'!AR10</f>
        <v>11.8</v>
      </c>
    </row>
    <row r="181" spans="1:8" s="6" customFormat="1" ht="30" customHeight="1" x14ac:dyDescent="0.4">
      <c r="A181" s="86" t="s">
        <v>22</v>
      </c>
      <c r="B181" s="58">
        <f>[1]social!F181</f>
        <v>12.3</v>
      </c>
      <c r="C181" s="58">
        <f>+AVERAGE('[18]Tx-chômage T'!$AH$16:$AM$16)</f>
        <v>9.1</v>
      </c>
      <c r="D181" s="58">
        <f>+'[18]Tx-chômage T'!AN16</f>
        <v>8.1</v>
      </c>
      <c r="E181" s="58">
        <f>+'[18]Tx-chômage T'!AO16</f>
        <v>7.8</v>
      </c>
      <c r="F181" s="58">
        <f>+'[18]Tx-chômage T'!AP16</f>
        <v>10.7</v>
      </c>
      <c r="G181" s="58">
        <f>+'[18]Tx-chômage T'!AQ16</f>
        <v>10.9</v>
      </c>
      <c r="H181" s="58">
        <f>+'[18]Tx-chômage T'!AR16</f>
        <v>10.3</v>
      </c>
    </row>
    <row r="182" spans="1:8" s="6" customFormat="1" ht="30" customHeight="1" x14ac:dyDescent="0.4">
      <c r="A182" s="86" t="s">
        <v>21</v>
      </c>
      <c r="B182" s="58">
        <f>[1]social!F182</f>
        <v>12.3</v>
      </c>
      <c r="C182" s="58">
        <f>+AVERAGE('[18]Tx-chômage T'!$AH$22:$AM$22)</f>
        <v>11</v>
      </c>
      <c r="D182" s="58">
        <f>+'[18]Tx-chômage T'!AN22</f>
        <v>14.1</v>
      </c>
      <c r="E182" s="58">
        <f>+'[18]Tx-chômage T'!AO22</f>
        <v>13.5</v>
      </c>
      <c r="F182" s="58">
        <f>+'[18]Tx-chômage T'!AP22</f>
        <v>16.2</v>
      </c>
      <c r="G182" s="58">
        <f>+'[18]Tx-chômage T'!AQ22</f>
        <v>16.8</v>
      </c>
      <c r="H182" s="58">
        <f>+'[18]Tx-chômage T'!AR22</f>
        <v>17.2</v>
      </c>
    </row>
    <row r="183" spans="1:8" s="6" customFormat="1" ht="30" customHeight="1" x14ac:dyDescent="0.4">
      <c r="A183" s="87" t="s">
        <v>12</v>
      </c>
      <c r="B183" s="58">
        <f>[1]social!F183</f>
        <v>12.2</v>
      </c>
      <c r="C183" s="58">
        <f>+AVERAGE('[18]Tx-chômageU'!$AH$11:$AM$11)</f>
        <v>14.233333333333334</v>
      </c>
      <c r="D183" s="58">
        <f>+'[18]Tx-chômageU'!AN11</f>
        <v>13.8</v>
      </c>
      <c r="E183" s="58">
        <f>+'[18]Tx-chômageU'!AO11</f>
        <v>12.9</v>
      </c>
      <c r="F183" s="58">
        <f>+'[18]Tx-chômageU'!AP11</f>
        <v>15.8</v>
      </c>
      <c r="G183" s="58">
        <f>+'[18]Tx-chômageU'!AQ11</f>
        <v>16.899999999999999</v>
      </c>
      <c r="H183" s="58">
        <f>+'[18]Tx-chômageU'!AR11</f>
        <v>15.8</v>
      </c>
    </row>
    <row r="184" spans="1:8" s="6" customFormat="1" ht="30" customHeight="1" x14ac:dyDescent="0.4">
      <c r="A184" s="86" t="s">
        <v>22</v>
      </c>
      <c r="B184" s="58">
        <f>[1]social!F184</f>
        <v>19.5</v>
      </c>
      <c r="C184" s="58">
        <f>+AVERAGE('[18]Tx-chômageU'!$AH$17:$AM$17)</f>
        <v>12.116666666666667</v>
      </c>
      <c r="D184" s="58">
        <f>+'[18]Tx-chômageU'!AN17</f>
        <v>10.9</v>
      </c>
      <c r="E184" s="58">
        <f>+'[18]Tx-chômageU'!AO17</f>
        <v>10.3</v>
      </c>
      <c r="F184" s="58">
        <f>+'[18]Tx-chômageU'!AP17</f>
        <v>13.3</v>
      </c>
      <c r="G184" s="58">
        <f>+'[18]Tx-chômageU'!AQ17</f>
        <v>14.4</v>
      </c>
      <c r="H184" s="58">
        <f>+'[18]Tx-chômageU'!AR17</f>
        <v>13.1</v>
      </c>
    </row>
    <row r="185" spans="1:8" s="6" customFormat="1" ht="30" customHeight="1" x14ac:dyDescent="0.4">
      <c r="A185" s="86" t="s">
        <v>21</v>
      </c>
      <c r="B185" s="58">
        <f>[1]social!F185</f>
        <v>18.044242644012368</v>
      </c>
      <c r="C185" s="58">
        <f>+AVERAGE('[18]Tx-chômageU'!$AH$22:$AM$22)</f>
        <v>2.485683940298272</v>
      </c>
      <c r="D185" s="58">
        <f>'[18]Tx-chômageU'!AN23</f>
        <v>23.9</v>
      </c>
      <c r="E185" s="58">
        <f>'[18]Tx-chômageU'!AO23</f>
        <v>21.8</v>
      </c>
      <c r="F185" s="58">
        <f>'[18]Tx-chômageU'!AP23</f>
        <v>24.7</v>
      </c>
      <c r="G185" s="58">
        <f>'[18]Tx-chômageU'!AQ23</f>
        <v>25.6</v>
      </c>
      <c r="H185" s="58">
        <f>'[18]Tx-chômageU'!AR23</f>
        <v>25.2</v>
      </c>
    </row>
    <row r="186" spans="1:8" s="6" customFormat="1" ht="30" customHeight="1" x14ac:dyDescent="0.4">
      <c r="A186" s="87" t="s">
        <v>11</v>
      </c>
      <c r="B186" s="58">
        <f>[1]social!F186</f>
        <v>24.663829107714836</v>
      </c>
      <c r="C186" s="58">
        <f>+AVERAGE('[18]Tx-chômageR'!$AH$11:$AM$11)</f>
        <v>4.05</v>
      </c>
      <c r="D186" s="58">
        <f>+'[18]Tx-chômageR'!AN11</f>
        <v>3.6</v>
      </c>
      <c r="E186" s="58">
        <f>+'[18]Tx-chômageR'!AO11</f>
        <v>3.7</v>
      </c>
      <c r="F186" s="58">
        <f>+'[18]Tx-chômageR'!AP11</f>
        <v>5.9</v>
      </c>
      <c r="G186" s="58">
        <f>+'[18]Tx-chômageR'!AQ11</f>
        <v>5</v>
      </c>
      <c r="H186" s="58">
        <f>+'[18]Tx-chômageR'!AR11</f>
        <v>5.2</v>
      </c>
    </row>
    <row r="187" spans="1:8" s="6" customFormat="1" ht="30" customHeight="1" x14ac:dyDescent="0.4">
      <c r="A187" s="86" t="s">
        <v>22</v>
      </c>
      <c r="B187" s="58">
        <f>[1]social!F187</f>
        <v>4.5</v>
      </c>
      <c r="C187" s="58">
        <f>+AVERAGE('[18]Tx-chômageR'!$AH$17:$AM$17)</f>
        <v>4.9333333333333336</v>
      </c>
      <c r="D187" s="58">
        <f>+'[18]Tx-chômageR'!AN17</f>
        <v>3.9</v>
      </c>
      <c r="E187" s="58">
        <f>+'[18]Tx-chômageR'!AO17</f>
        <v>4</v>
      </c>
      <c r="F187" s="58">
        <f>+'[18]Tx-chômageR'!AP17</f>
        <v>6.6</v>
      </c>
      <c r="G187" s="58">
        <f>+'[18]Tx-chômageR'!AQ17</f>
        <v>5.3</v>
      </c>
      <c r="H187" s="58">
        <f>+'[18]Tx-chômageR'!AR17</f>
        <v>5.6</v>
      </c>
    </row>
    <row r="188" spans="1:8" s="6" customFormat="1" ht="30" customHeight="1" x14ac:dyDescent="0.4">
      <c r="A188" s="86" t="s">
        <v>21</v>
      </c>
      <c r="B188" s="58">
        <f>[1]social!F188</f>
        <v>5.5860023731569326</v>
      </c>
      <c r="C188" s="58">
        <f>+AVERAGE('[18]Tx-chômageR'!$AH$23:$AM$23)</f>
        <v>2.15</v>
      </c>
      <c r="D188" s="58">
        <f>+'[18]Tx-chômageR'!AN23</f>
        <v>2.6</v>
      </c>
      <c r="E188" s="58">
        <f>+'[18]Tx-chômageR'!AO23</f>
        <v>2.7</v>
      </c>
      <c r="F188" s="58">
        <f>+'[18]Tx-chômageR'!AP23</f>
        <v>3.9</v>
      </c>
      <c r="G188" s="58">
        <f>+'[18]Tx-chômageR'!AQ23</f>
        <v>3.8</v>
      </c>
      <c r="H188" s="58">
        <f>+'[18]Tx-chômageR'!AR23</f>
        <v>4.0999999999999996</v>
      </c>
    </row>
    <row r="189" spans="1:8" s="6" customFormat="1" ht="30" customHeight="1" x14ac:dyDescent="0.4">
      <c r="A189" s="85" t="s">
        <v>43</v>
      </c>
      <c r="B189" s="58"/>
      <c r="C189" s="16"/>
      <c r="D189" s="16"/>
    </row>
    <row r="190" spans="1:8" s="6" customFormat="1" ht="30" customHeight="1" x14ac:dyDescent="0.4">
      <c r="A190" s="82" t="s">
        <v>41</v>
      </c>
      <c r="B190" s="58">
        <f>[1]social!F190</f>
        <v>0</v>
      </c>
      <c r="C190" s="58">
        <f>AVERAGE('[18]Tx-chômageU'!AH32:AM32)</f>
        <v>38.4</v>
      </c>
      <c r="D190" s="58">
        <f>'[18]Tx-chômageU'!AN32</f>
        <v>41.8</v>
      </c>
      <c r="E190" s="58">
        <f>'[18]Tx-chômageU'!AO32</f>
        <v>39.200000000000003</v>
      </c>
      <c r="F190" s="58">
        <f>'[18]Tx-chômageU'!AP32</f>
        <v>45.3</v>
      </c>
      <c r="G190" s="58">
        <f>'[18]Tx-chômageU'!AQ32</f>
        <v>46.7</v>
      </c>
      <c r="H190" s="58">
        <f>'[18]Tx-chômageU'!AR32</f>
        <v>46.7</v>
      </c>
    </row>
    <row r="191" spans="1:8" s="6" customFormat="1" ht="30" customHeight="1" x14ac:dyDescent="0.4">
      <c r="A191" s="82" t="s">
        <v>40</v>
      </c>
      <c r="B191" s="58">
        <f>[1]social!F191</f>
        <v>35.5</v>
      </c>
      <c r="C191" s="58">
        <f>AVERAGE('[18]Tx-chômageU'!AH33:AM33)</f>
        <v>20.516666666666666</v>
      </c>
      <c r="D191" s="58">
        <f>'[18]Tx-chômageU'!AN33</f>
        <v>20.9</v>
      </c>
      <c r="E191" s="58">
        <f>'[18]Tx-chômageU'!AO33</f>
        <v>20.399999999999999</v>
      </c>
      <c r="F191" s="58">
        <f>'[18]Tx-chômageU'!AP33</f>
        <v>23.9</v>
      </c>
      <c r="G191" s="58">
        <f>'[18]Tx-chômageU'!AQ33</f>
        <v>25.9</v>
      </c>
      <c r="H191" s="58">
        <f>'[18]Tx-chômageU'!AR33</f>
        <v>24.8</v>
      </c>
    </row>
    <row r="192" spans="1:8" s="6" customFormat="1" ht="30" customHeight="1" x14ac:dyDescent="0.4">
      <c r="A192" s="82" t="s">
        <v>39</v>
      </c>
      <c r="B192" s="58">
        <f>[1]social!F192</f>
        <v>19.749217819662015</v>
      </c>
      <c r="C192" s="58">
        <f>AVERAGE('[18]Tx-chômageU'!AH34:AM34)</f>
        <v>7.4333333333333336</v>
      </c>
      <c r="D192" s="58">
        <f>'[18]Tx-chômageU'!AN34</f>
        <v>6.2</v>
      </c>
      <c r="E192" s="58">
        <f>'[18]Tx-chômageU'!AO34</f>
        <v>6.1</v>
      </c>
      <c r="F192" s="58">
        <f>'[18]Tx-chômageU'!AP34</f>
        <v>8.6999999999999993</v>
      </c>
      <c r="G192" s="58">
        <f>'[18]Tx-chômageU'!AQ34</f>
        <v>9.5</v>
      </c>
      <c r="H192" s="58">
        <f>'[18]Tx-chômageU'!AR34</f>
        <v>8.4</v>
      </c>
    </row>
    <row r="193" spans="1:9" s="6" customFormat="1" ht="30" customHeight="1" x14ac:dyDescent="0.4">
      <c r="A193" s="82" t="s">
        <v>38</v>
      </c>
      <c r="B193" s="58"/>
      <c r="C193" s="58">
        <f>AVERAGE('[18]Tx-chômageU'!AH35:AM35)</f>
        <v>3.8166666666666669</v>
      </c>
      <c r="D193" s="58">
        <f>'[18]Tx-chômageU'!AN35</f>
        <v>3.2</v>
      </c>
      <c r="E193" s="58">
        <f>'[18]Tx-chômageU'!AO35</f>
        <v>3.4</v>
      </c>
      <c r="F193" s="58">
        <f>'[18]Tx-chômageU'!AP35</f>
        <v>5.4</v>
      </c>
      <c r="G193" s="58">
        <f>'[18]Tx-chômageU'!AQ35</f>
        <v>5.7</v>
      </c>
      <c r="H193" s="58">
        <f>'[18]Tx-chômageU'!AR35</f>
        <v>4.5999999999999996</v>
      </c>
    </row>
    <row r="194" spans="1:9" s="6" customFormat="1" ht="30" customHeight="1" x14ac:dyDescent="0.4">
      <c r="A194" s="85" t="s">
        <v>42</v>
      </c>
      <c r="B194" s="58"/>
      <c r="C194" s="58"/>
      <c r="D194" s="58"/>
    </row>
    <row r="195" spans="1:9" s="6" customFormat="1" ht="30" customHeight="1" x14ac:dyDescent="0.4">
      <c r="A195" s="82" t="s">
        <v>41</v>
      </c>
      <c r="B195" s="58">
        <f>[1]social!F194</f>
        <v>0</v>
      </c>
      <c r="C195" s="58">
        <f>AVERAGE('[18]Tx-chômageR'!AH31:AM31)</f>
        <v>9.5333333333333332</v>
      </c>
      <c r="D195" s="58">
        <f>'[18]Tx-chômageR'!AN31</f>
        <v>10.5</v>
      </c>
      <c r="E195" s="58">
        <f>'[18]Tx-chômageR'!AO31</f>
        <v>11.3</v>
      </c>
      <c r="F195" s="58">
        <f>'[18]Tx-chômageR'!AP31</f>
        <v>16.3</v>
      </c>
      <c r="G195" s="58">
        <f>'[18]Tx-chômageR'!AQ31</f>
        <v>15.9</v>
      </c>
      <c r="H195" s="58">
        <f>'[18]Tx-chômageR'!AR31</f>
        <v>16.5</v>
      </c>
    </row>
    <row r="196" spans="1:9" s="6" customFormat="1" ht="30" customHeight="1" x14ac:dyDescent="0.4">
      <c r="A196" s="82" t="s">
        <v>40</v>
      </c>
      <c r="B196" s="58">
        <f>[1]social!F195</f>
        <v>7.2</v>
      </c>
      <c r="C196" s="58">
        <f>AVERAGE('[18]Tx-chômageR'!AH32:AM32)</f>
        <v>4.6000000000000005</v>
      </c>
      <c r="D196" s="58">
        <f>'[18]Tx-chômageR'!AN32</f>
        <v>4.5</v>
      </c>
      <c r="E196" s="58">
        <f>'[18]Tx-chômageR'!AO32</f>
        <v>5.0999999999999996</v>
      </c>
      <c r="F196" s="58">
        <f>'[18]Tx-chômageR'!AP32</f>
        <v>8</v>
      </c>
      <c r="G196" s="58">
        <f>'[18]Tx-chômageR'!AQ32</f>
        <v>6.9</v>
      </c>
      <c r="H196" s="58">
        <f>'[18]Tx-chômageR'!AR32</f>
        <v>7.5</v>
      </c>
    </row>
    <row r="197" spans="1:9" s="6" customFormat="1" ht="30" customHeight="1" x14ac:dyDescent="0.4">
      <c r="A197" s="82" t="s">
        <v>39</v>
      </c>
      <c r="B197" s="58">
        <f>[1]social!F196</f>
        <v>4.3466175519130585</v>
      </c>
      <c r="C197" s="58">
        <f>AVERAGE('[18]Tx-chômageR'!AH33:AM33)</f>
        <v>2.2166666666666668</v>
      </c>
      <c r="D197" s="58">
        <f>'[18]Tx-chômageR'!AN33</f>
        <v>1.6</v>
      </c>
      <c r="E197" s="58">
        <f>'[18]Tx-chômageR'!AO33</f>
        <v>1.7</v>
      </c>
      <c r="F197" s="58">
        <f>'[18]Tx-chômageR'!AP33</f>
        <v>3.7</v>
      </c>
      <c r="G197" s="58">
        <f>'[18]Tx-chômageR'!AQ33</f>
        <v>2.4</v>
      </c>
      <c r="H197" s="58">
        <f>'[18]Tx-chômageR'!AR33</f>
        <v>2.5</v>
      </c>
    </row>
    <row r="198" spans="1:9" s="6" customFormat="1" ht="30" customHeight="1" x14ac:dyDescent="0.4">
      <c r="A198" s="82" t="s">
        <v>38</v>
      </c>
      <c r="B198" s="58"/>
      <c r="C198" s="58">
        <f>AVERAGE('[18]Tx-chômageR'!AH34:AM34)</f>
        <v>1.1500000000000001</v>
      </c>
      <c r="D198" s="58">
        <f>'[18]Tx-chômageR'!AN34</f>
        <v>0.9</v>
      </c>
      <c r="E198" s="58">
        <f>'[18]Tx-chômageR'!AO34</f>
        <v>0.8</v>
      </c>
      <c r="F198" s="58">
        <f>'[18]Tx-chômageR'!AP34</f>
        <v>2.1</v>
      </c>
      <c r="G198" s="58">
        <f>'[18]Tx-chômageR'!AQ34</f>
        <v>1.3</v>
      </c>
      <c r="H198" s="58">
        <f>'[18]Tx-chômageR'!AR34</f>
        <v>1.5</v>
      </c>
    </row>
    <row r="199" spans="1:9" s="6" customFormat="1" ht="30" customHeight="1" x14ac:dyDescent="0.4">
      <c r="A199" s="83" t="s">
        <v>37</v>
      </c>
      <c r="B199" s="58"/>
      <c r="C199" s="58"/>
    </row>
    <row r="200" spans="1:9" s="6" customFormat="1" ht="30" customHeight="1" x14ac:dyDescent="0.4">
      <c r="A200" s="82" t="s">
        <v>33</v>
      </c>
      <c r="B200" s="58">
        <f>[1]social!F198</f>
        <v>0</v>
      </c>
      <c r="C200" s="58">
        <f>AVERAGE('[18]Tx-chômage(U,D)'!AH14:AM14)</f>
        <v>7.2500000000000009</v>
      </c>
      <c r="D200" s="58">
        <f>'[18]Tx-chômage(U,D)'!AN14</f>
        <v>6.1</v>
      </c>
      <c r="E200" s="58">
        <f>'[18]Tx-chômage(U,D)'!AO14</f>
        <v>5.2</v>
      </c>
      <c r="F200" s="58">
        <f>'[18]Tx-chômage(U,D)'!AP14</f>
        <v>8.5</v>
      </c>
      <c r="G200" s="58">
        <f>'[18]Tx-chômage(U,D)'!AQ14</f>
        <v>7.8</v>
      </c>
      <c r="H200" s="58">
        <f>'[18]Tx-chômage(U,D)'!AR14</f>
        <v>6.8</v>
      </c>
    </row>
    <row r="201" spans="1:9" s="6" customFormat="1" ht="30" customHeight="1" x14ac:dyDescent="0.4">
      <c r="A201" s="84" t="s">
        <v>36</v>
      </c>
      <c r="B201" s="58">
        <f>[1]social!F199</f>
        <v>11.8</v>
      </c>
      <c r="C201" s="58">
        <f>AVERAGE('[18]Tx-chômage(U,D)'!AH15:AM15)</f>
        <v>17.950000000000003</v>
      </c>
      <c r="D201" s="58">
        <f>'[18]Tx-chômage(U,D)'!AN15</f>
        <v>16.8</v>
      </c>
      <c r="E201" s="58">
        <f>'[18]Tx-chômage(U,D)'!AO15</f>
        <v>14.6</v>
      </c>
      <c r="F201" s="58">
        <f>'[18]Tx-chômage(U,D)'!AP15</f>
        <v>17.5</v>
      </c>
      <c r="G201" s="58">
        <f>'[18]Tx-chômage(U,D)'!AQ15</f>
        <v>18.7</v>
      </c>
      <c r="H201" s="58">
        <f>'[18]Tx-chômage(U,D)'!AR15</f>
        <v>16.2</v>
      </c>
    </row>
    <row r="202" spans="1:9" s="6" customFormat="1" ht="30" customHeight="1" x14ac:dyDescent="0.4">
      <c r="A202" s="84" t="s">
        <v>35</v>
      </c>
      <c r="B202" s="58">
        <f>[1]social!F200</f>
        <v>27.1</v>
      </c>
      <c r="C202" s="58">
        <f>AVERAGE('[18]Tx-chômage(U,D)'!AH16:AM16)</f>
        <v>20.466666666666669</v>
      </c>
      <c r="D202" s="58">
        <f>'[18]Tx-chômage(U,D)'!AN16</f>
        <v>22.6</v>
      </c>
      <c r="E202" s="58">
        <f>'[18]Tx-chômage(U,D)'!AO16</f>
        <v>21.2</v>
      </c>
      <c r="F202" s="58">
        <f>'[18]Tx-chômage(U,D)'!AP16</f>
        <v>23.3</v>
      </c>
      <c r="G202" s="58">
        <f>'[18]Tx-chômage(U,D)'!AQ16</f>
        <v>25.6</v>
      </c>
      <c r="H202" s="58">
        <f>'[18]Tx-chômage(U,D)'!AR16</f>
        <v>25.5</v>
      </c>
    </row>
    <row r="203" spans="1:9" s="6" customFormat="1" ht="30" customHeight="1" x14ac:dyDescent="0.4">
      <c r="A203" s="82" t="s">
        <v>32</v>
      </c>
      <c r="B203" s="58">
        <f>[1]social!F201</f>
        <v>26.3</v>
      </c>
      <c r="C203" s="58">
        <f>AVERAGE('[18]Tx-chômage(U,D)'!AH17:AM17)</f>
        <v>14.233333333333334</v>
      </c>
      <c r="D203" s="58">
        <f>'[18]Tx-chômage(U,D)'!AN17</f>
        <v>14.2</v>
      </c>
      <c r="E203" s="58">
        <f>'[18]Tx-chômage(U,D)'!AO17</f>
        <v>12.9</v>
      </c>
      <c r="F203" s="58">
        <f>'[18]Tx-chômage(U,D)'!AP17</f>
        <v>15.8</v>
      </c>
      <c r="G203" s="58">
        <f>'[18]Tx-chômage(U,D)'!AQ17</f>
        <v>16.899999999999999</v>
      </c>
      <c r="H203" s="58">
        <f>'[18]Tx-chômage(U,D)'!AR17</f>
        <v>15.8</v>
      </c>
    </row>
    <row r="204" spans="1:9" s="6" customFormat="1" ht="30" customHeight="1" x14ac:dyDescent="0.4">
      <c r="A204" s="83" t="s">
        <v>34</v>
      </c>
      <c r="B204" s="58"/>
      <c r="C204" s="58"/>
    </row>
    <row r="205" spans="1:9" s="6" customFormat="1" ht="30" customHeight="1" x14ac:dyDescent="0.4">
      <c r="A205" s="82" t="s">
        <v>33</v>
      </c>
      <c r="B205" s="58">
        <f>[1]social!F203</f>
        <v>0</v>
      </c>
      <c r="C205" s="58">
        <f>AVERAGE('[18]tx-chomage (R,D)'!O5:T5)</f>
        <v>2.2999999999999998</v>
      </c>
      <c r="D205" s="58">
        <f>'[18]tx-chomage (R,D)'!U5</f>
        <v>1.6</v>
      </c>
      <c r="E205" s="58">
        <f>'[18]tx-chomage (R,D)'!V5</f>
        <v>1.7</v>
      </c>
      <c r="F205" s="58">
        <f>'[18]tx-chomage (R,D)'!W5</f>
        <v>3.3</v>
      </c>
      <c r="G205" s="58">
        <f>'[18]tx-chomage (R,D)'!X5</f>
        <v>2.1</v>
      </c>
      <c r="H205" s="58">
        <f>'[18]tx-chomage (R,D)'!Y5</f>
        <v>2.2000000000000002</v>
      </c>
    </row>
    <row r="206" spans="1:9" s="6" customFormat="1" ht="30" customHeight="1" x14ac:dyDescent="0.4">
      <c r="A206" s="82" t="s">
        <v>32</v>
      </c>
      <c r="B206" s="58">
        <f>[1]social!F204</f>
        <v>3</v>
      </c>
      <c r="C206" s="58">
        <f>AVERAGE('[18]tx-chomage (R,D)'!O6:T6)</f>
        <v>10.416666666666666</v>
      </c>
      <c r="D206" s="58">
        <f>'[18]tx-chomage (R,D)'!U6</f>
        <v>9.6999999999999993</v>
      </c>
      <c r="E206" s="58">
        <f>'[18]tx-chomage (R,D)'!V6</f>
        <v>9.6</v>
      </c>
      <c r="F206" s="58">
        <f>'[18]tx-chomage (R,D)'!W6</f>
        <v>13.2</v>
      </c>
      <c r="G206" s="58">
        <f>'[18]tx-chomage (R,D)'!X6</f>
        <v>12</v>
      </c>
      <c r="H206" s="58"/>
    </row>
    <row r="207" spans="1:9" s="6" customFormat="1" ht="30" customHeight="1" x14ac:dyDescent="0.4">
      <c r="A207" s="81"/>
      <c r="B207" s="58"/>
      <c r="C207" s="79"/>
      <c r="D207" s="16"/>
      <c r="E207" s="16"/>
    </row>
    <row r="208" spans="1:9" s="6" customFormat="1" ht="30" customHeight="1" x14ac:dyDescent="0.4">
      <c r="A208" s="80" t="s">
        <v>31</v>
      </c>
      <c r="B208" s="58"/>
      <c r="C208" s="79"/>
      <c r="D208" s="79"/>
      <c r="E208" s="79"/>
      <c r="F208" s="79"/>
      <c r="G208" s="79"/>
      <c r="H208" s="2"/>
      <c r="I208" s="2"/>
    </row>
    <row r="209" spans="1:13" s="6" customFormat="1" ht="33" customHeight="1" x14ac:dyDescent="0.4">
      <c r="A209" s="77"/>
      <c r="B209" s="77"/>
      <c r="C209" s="77"/>
      <c r="D209" s="14"/>
      <c r="E209" s="14"/>
      <c r="F209" s="14"/>
      <c r="G209" s="78"/>
      <c r="H209" s="77"/>
    </row>
    <row r="210" spans="1:13" s="6" customFormat="1" ht="33" customHeight="1" thickBot="1" x14ac:dyDescent="0.45">
      <c r="A210" s="45" t="s">
        <v>138</v>
      </c>
      <c r="B210" s="44"/>
      <c r="C210" s="57"/>
      <c r="D210" s="44"/>
      <c r="E210" s="44"/>
      <c r="F210" s="55"/>
      <c r="G210" s="55"/>
      <c r="H210" s="40"/>
      <c r="J210" s="25"/>
      <c r="K210" s="25"/>
      <c r="L210" s="25"/>
      <c r="M210" s="25"/>
    </row>
    <row r="211" spans="1:13" thickBot="1" x14ac:dyDescent="0.4">
      <c r="A211" s="39"/>
      <c r="B211" s="38">
        <v>2001</v>
      </c>
      <c r="C211" s="54">
        <v>2014</v>
      </c>
      <c r="D211" s="50" t="s">
        <v>26</v>
      </c>
      <c r="E211" s="50" t="s">
        <v>24</v>
      </c>
      <c r="F211" s="50">
        <v>2018</v>
      </c>
      <c r="G211" s="28">
        <v>2019</v>
      </c>
      <c r="H211" s="28">
        <v>2020</v>
      </c>
      <c r="I211" s="28">
        <v>2021</v>
      </c>
      <c r="J211" s="27">
        <v>2022</v>
      </c>
    </row>
    <row r="212" spans="1:13" s="6" customFormat="1" ht="33" customHeight="1" x14ac:dyDescent="0.4">
      <c r="A212" s="53" t="s">
        <v>139</v>
      </c>
      <c r="B212" s="52">
        <v>1960</v>
      </c>
      <c r="C212" s="16"/>
      <c r="F212" s="72"/>
      <c r="G212" s="25"/>
      <c r="H212" s="25"/>
      <c r="I212" s="25"/>
      <c r="J212" s="47"/>
    </row>
    <row r="213" spans="1:13" s="6" customFormat="1" ht="32.25" customHeight="1" x14ac:dyDescent="0.4">
      <c r="A213" s="76" t="s">
        <v>30</v>
      </c>
      <c r="B213" s="72">
        <f>[1]social!F215</f>
        <v>28787</v>
      </c>
      <c r="C213" s="72">
        <f>+[10]couverture!AI16</f>
        <v>1697.6627545390711</v>
      </c>
      <c r="D213" s="72">
        <f>+[10]couverture!AJ16</f>
        <v>1595.5893767241782</v>
      </c>
      <c r="E213" s="72">
        <f>+[10]couverture!AK16</f>
        <v>1545.6496952312657</v>
      </c>
      <c r="F213" s="72">
        <f>+[10]couverture!AL16</f>
        <v>1492.8519232416688</v>
      </c>
      <c r="G213" s="72">
        <f>+[10]couverture!AM16</f>
        <v>1443.1283343577136</v>
      </c>
      <c r="H213" s="72">
        <f>+[10]couverture!AN16</f>
        <v>1397.0327798060691</v>
      </c>
      <c r="I213" s="72">
        <f>+[10]couverture!AO16</f>
        <v>1418</v>
      </c>
      <c r="J213" s="74">
        <f>+[10]couverture!AP16</f>
        <v>1355</v>
      </c>
    </row>
    <row r="214" spans="1:13" s="6" customFormat="1" ht="32.25" customHeight="1" x14ac:dyDescent="0.4">
      <c r="A214" s="75" t="s">
        <v>29</v>
      </c>
      <c r="B214" s="72">
        <f>[1]social!F216</f>
        <v>2288.4476244071066</v>
      </c>
      <c r="C214" s="72">
        <f>[10]ESSB!AK7</f>
        <v>11814.310645724257</v>
      </c>
      <c r="D214" s="72">
        <f>[10]ESSB!AL7</f>
        <v>12222.374641833811</v>
      </c>
      <c r="E214" s="72">
        <f>[10]ESSB!AN7</f>
        <v>12238</v>
      </c>
      <c r="F214" s="72"/>
      <c r="G214" s="72">
        <f>[10]ESSB!AP7</f>
        <v>12322.235457063713</v>
      </c>
      <c r="H214" s="72">
        <f>[10]ESSB!AQ7</f>
        <v>12373</v>
      </c>
      <c r="I214" s="72">
        <f>[10]ESSB!AR7</f>
        <v>12304</v>
      </c>
      <c r="J214" s="74">
        <f>[10]ESSB!AS7</f>
        <v>12319</v>
      </c>
    </row>
    <row r="215" spans="1:13" s="6" customFormat="1" ht="32.25" customHeight="1" x14ac:dyDescent="0.4">
      <c r="A215" s="75" t="s">
        <v>28</v>
      </c>
      <c r="B215" s="72">
        <f>[1]social!F217</f>
        <v>12556.682840758713</v>
      </c>
      <c r="C215" s="72">
        <f>+[10]Occupation!AJ5/1000</f>
        <v>4878.0119999999997</v>
      </c>
      <c r="D215" s="72">
        <f>+[10]Occupation!AK5/1000</f>
        <v>4816.7809999999999</v>
      </c>
      <c r="E215" s="72">
        <f>+[10]Occupation!AM5/1000</f>
        <v>4744.2349999999997</v>
      </c>
      <c r="F215" s="72">
        <f>+[10]Occupation!AN5/1000</f>
        <v>4700.5360000000001</v>
      </c>
      <c r="G215" s="72">
        <f>+[10]Occupation!AO5/1000</f>
        <v>4898.17</v>
      </c>
      <c r="H215" s="72">
        <f>+[10]Occupation!AP5/1000</f>
        <v>3875.663</v>
      </c>
      <c r="I215" s="72">
        <f>+[10]Occupation!AQ5/1000</f>
        <v>4032.482</v>
      </c>
      <c r="J215" s="74"/>
    </row>
    <row r="216" spans="1:13" s="6" customFormat="1" ht="32.25" customHeight="1" x14ac:dyDescent="0.4">
      <c r="A216" s="73" t="s">
        <v>27</v>
      </c>
      <c r="B216" s="72">
        <f>[1]social!F219</f>
        <v>1099.8318942461985</v>
      </c>
      <c r="C216" s="72">
        <f>[10]ESSB!AK6</f>
        <v>2865</v>
      </c>
      <c r="D216" s="72">
        <f>[10]ESSB!AL6</f>
        <v>2792</v>
      </c>
      <c r="E216" s="72">
        <f>[10]ESSB!AN6</f>
        <v>2865</v>
      </c>
      <c r="F216" s="72"/>
      <c r="G216" s="72">
        <f>[10]ESSB!AP6</f>
        <v>2888</v>
      </c>
      <c r="H216" s="72">
        <f>[10]ESSB!AQ6</f>
        <v>2016</v>
      </c>
      <c r="I216" s="72">
        <f>[10]ESSB!AR6</f>
        <v>2985</v>
      </c>
      <c r="J216" s="74">
        <f>[10]ESSB!AS6</f>
        <v>2178</v>
      </c>
    </row>
    <row r="217" spans="1:13" s="6" customFormat="1" ht="32.25" customHeight="1" thickBot="1" x14ac:dyDescent="0.45">
      <c r="A217" s="73"/>
      <c r="B217" s="72"/>
      <c r="C217" s="72"/>
      <c r="D217" s="72"/>
      <c r="E217" s="71"/>
      <c r="F217" s="25"/>
      <c r="G217" s="70"/>
      <c r="H217" s="69"/>
      <c r="J217" s="68"/>
    </row>
    <row r="218" spans="1:13" s="6" customFormat="1" ht="32.25" customHeight="1" thickBot="1" x14ac:dyDescent="0.45">
      <c r="A218" s="32"/>
      <c r="B218" s="31">
        <v>2001</v>
      </c>
      <c r="C218" s="30">
        <v>2014</v>
      </c>
      <c r="D218" s="67" t="s">
        <v>26</v>
      </c>
      <c r="E218" s="67" t="s">
        <v>25</v>
      </c>
      <c r="F218" s="67" t="s">
        <v>24</v>
      </c>
      <c r="G218" s="28">
        <v>2018</v>
      </c>
      <c r="H218" s="28">
        <v>2019</v>
      </c>
      <c r="I218" s="28">
        <v>2020</v>
      </c>
      <c r="J218" s="27">
        <v>2021</v>
      </c>
    </row>
    <row r="219" spans="1:13" s="6" customFormat="1" ht="32.25" customHeight="1" x14ac:dyDescent="0.4">
      <c r="A219" s="66" t="s">
        <v>23</v>
      </c>
      <c r="B219" s="58" t="str">
        <f>[1]social!F221</f>
        <v>2000</v>
      </c>
      <c r="C219" s="61">
        <f>+[10]Esp.vie!AJ5</f>
        <v>75.45</v>
      </c>
      <c r="D219" s="61">
        <f>+[10]Esp.vie!AK5</f>
        <v>75.8</v>
      </c>
      <c r="E219" s="61">
        <f>+[10]Esp.vie!AL5</f>
        <v>75.900000000000006</v>
      </c>
      <c r="F219" s="61">
        <f>+[10]Esp.vie!AM5</f>
        <v>76.099999999999994</v>
      </c>
      <c r="G219" s="61">
        <f>+[10]Esp.vie!AN5</f>
        <v>76.3</v>
      </c>
      <c r="H219" s="61">
        <f>+[10]Esp.vie!AO5</f>
        <v>76.400000000000006</v>
      </c>
      <c r="I219" s="61">
        <f>+[10]Esp.vie!AP5</f>
        <v>76.599999999999994</v>
      </c>
      <c r="J219" s="65">
        <f>+[10]Esp.vie!AQ5</f>
        <v>76.7</v>
      </c>
    </row>
    <row r="220" spans="1:13" s="6" customFormat="1" ht="32.25" customHeight="1" x14ac:dyDescent="0.4">
      <c r="A220" s="59" t="s">
        <v>22</v>
      </c>
      <c r="B220" s="58">
        <f>[1]social!F222</f>
        <v>69.7</v>
      </c>
      <c r="C220" s="58">
        <f>+[10]Esp.vie!AJ6</f>
        <v>74.5</v>
      </c>
      <c r="D220" s="58">
        <f>+[10]Esp.vie!AK6</f>
        <v>74.2</v>
      </c>
      <c r="E220" s="58">
        <f>+[10]Esp.vie!AL6</f>
        <v>74.3</v>
      </c>
      <c r="F220" s="58">
        <f>+[10]Esp.vie!AM6</f>
        <v>74.5</v>
      </c>
      <c r="G220" s="58">
        <f>+[10]Esp.vie!AN6</f>
        <v>74.599999999999994</v>
      </c>
      <c r="H220" s="58">
        <f>+[10]Esp.vie!AO6</f>
        <v>74.8</v>
      </c>
      <c r="I220" s="58">
        <f>+[10]Esp.vie!AP6</f>
        <v>74.900000000000006</v>
      </c>
      <c r="J220" s="64">
        <f>+[10]Esp.vie!AQ6</f>
        <v>75.099999999999994</v>
      </c>
    </row>
    <row r="221" spans="1:13" ht="29.25" customHeight="1" x14ac:dyDescent="0.4">
      <c r="A221" s="59" t="s">
        <v>21</v>
      </c>
      <c r="B221" s="58">
        <f>[1]social!F223</f>
        <v>67.8</v>
      </c>
      <c r="C221" s="58">
        <f>+[10]Esp.vie!AJ7</f>
        <v>76.400000000000006</v>
      </c>
      <c r="D221" s="58">
        <f>+[10]Esp.vie!AK7</f>
        <v>77.400000000000006</v>
      </c>
      <c r="E221" s="58">
        <f>+[10]Esp.vie!AL7</f>
        <v>77.599999999999994</v>
      </c>
      <c r="F221" s="58">
        <f>+[10]Esp.vie!AM7</f>
        <v>77.8</v>
      </c>
      <c r="G221" s="58">
        <f>+[10]Esp.vie!AN7</f>
        <v>78</v>
      </c>
      <c r="H221" s="58">
        <f>+[10]Esp.vie!AO7</f>
        <v>78.2</v>
      </c>
      <c r="I221" s="58">
        <f>+[10]Esp.vie!AP7</f>
        <v>78.3</v>
      </c>
      <c r="J221" s="64">
        <f>+[10]Esp.vie!AQ7</f>
        <v>78.5</v>
      </c>
    </row>
    <row r="222" spans="1:13" ht="30.75" thickBot="1" x14ac:dyDescent="0.45">
      <c r="A222" s="45"/>
      <c r="B222" s="44"/>
      <c r="C222" s="57"/>
      <c r="D222" s="6"/>
      <c r="E222" s="6"/>
      <c r="F222" s="6"/>
      <c r="G222" s="6"/>
      <c r="H222" s="6"/>
      <c r="I222" s="63"/>
      <c r="J222" s="3"/>
    </row>
    <row r="223" spans="1:13" s="6" customFormat="1" ht="32.25" customHeight="1" thickBot="1" x14ac:dyDescent="0.45">
      <c r="A223" s="39"/>
      <c r="B223" s="38">
        <v>1992</v>
      </c>
      <c r="C223" s="37">
        <v>1992</v>
      </c>
      <c r="D223" s="30">
        <v>1995</v>
      </c>
      <c r="E223" s="30">
        <v>1997</v>
      </c>
      <c r="F223" s="30">
        <v>1998</v>
      </c>
      <c r="G223" s="30">
        <v>2004</v>
      </c>
      <c r="H223" s="30">
        <v>2011</v>
      </c>
      <c r="I223" s="30">
        <v>2018</v>
      </c>
      <c r="J223" s="30"/>
    </row>
    <row r="224" spans="1:13" s="6" customFormat="1" ht="32.25" customHeight="1" x14ac:dyDescent="0.4">
      <c r="A224" s="62" t="s">
        <v>20</v>
      </c>
      <c r="B224" s="61" t="e">
        <f>[1]social!#REF!</f>
        <v>#REF!</v>
      </c>
      <c r="C224" s="61">
        <f>[10]Contraception!$G$5</f>
        <v>41.5</v>
      </c>
      <c r="D224" s="61">
        <f>[10]Contraception!$J$5</f>
        <v>50.3</v>
      </c>
      <c r="E224" s="61">
        <f>[10]Contraception!$L$5</f>
        <v>58.4</v>
      </c>
      <c r="F224" s="61">
        <f>[10]Contraception!$M$5</f>
        <v>58.8</v>
      </c>
      <c r="G224" s="61">
        <f>[10]Contraception!$S$5</f>
        <v>63</v>
      </c>
      <c r="H224" s="61">
        <f>[10]Contraception!$Z$5</f>
        <v>67.400000000000006</v>
      </c>
      <c r="I224" s="61">
        <f>[10]Contraception!$AG$5</f>
        <v>70.8</v>
      </c>
    </row>
    <row r="225" spans="1:10" s="60" customFormat="1" ht="32.25" customHeight="1" x14ac:dyDescent="0.4">
      <c r="A225" s="59" t="s">
        <v>12</v>
      </c>
      <c r="B225" s="58" t="e">
        <f>[1]social!#REF!</f>
        <v>#REF!</v>
      </c>
      <c r="C225" s="58">
        <f>[10]Contraception!$G$6</f>
        <v>54.4</v>
      </c>
      <c r="D225" s="58">
        <f>[10]Contraception!$J$6</f>
        <v>64.2</v>
      </c>
      <c r="E225" s="58">
        <f>[10]Contraception!$L$6</f>
        <v>65.8</v>
      </c>
      <c r="F225" s="58">
        <f>[10]Contraception!$M$6</f>
        <v>65.8</v>
      </c>
      <c r="G225" s="58">
        <f>[10]Contraception!$S$6</f>
        <v>65.5</v>
      </c>
      <c r="H225" s="58">
        <f>[10]Contraception!$Z$6</f>
        <v>68.900000000000006</v>
      </c>
      <c r="I225" s="58">
        <f>[10]Contraception!$AG$6</f>
        <v>71.099999999999994</v>
      </c>
    </row>
    <row r="226" spans="1:10" ht="39.75" customHeight="1" x14ac:dyDescent="0.4">
      <c r="A226" s="59" t="s">
        <v>11</v>
      </c>
      <c r="B226" s="58" t="e">
        <f>[1]social!#REF!</f>
        <v>#REF!</v>
      </c>
      <c r="C226" s="58">
        <f>[10]Contraception!$G$7</f>
        <v>31.5</v>
      </c>
      <c r="D226" s="58">
        <f>[10]Contraception!$J$7</f>
        <v>39.200000000000003</v>
      </c>
      <c r="E226" s="58">
        <f>[10]Contraception!$L$7</f>
        <v>51.7</v>
      </c>
      <c r="F226" s="58">
        <f>[10]Contraception!$M$7</f>
        <v>50.7</v>
      </c>
      <c r="G226" s="58">
        <f>[10]Contraception!$S$7</f>
        <v>59.7</v>
      </c>
      <c r="H226" s="58">
        <f>[10]Contraception!$Z$7</f>
        <v>65.5</v>
      </c>
      <c r="I226" s="58">
        <f>[10]Contraception!$AG$7</f>
        <v>70.3</v>
      </c>
    </row>
    <row r="227" spans="1:10" ht="30.75" thickBot="1" x14ac:dyDescent="0.45">
      <c r="A227" s="45"/>
      <c r="B227" s="44"/>
      <c r="C227" s="57"/>
      <c r="D227" s="56"/>
      <c r="E227" s="44"/>
      <c r="F227" s="44"/>
      <c r="G227" s="55"/>
      <c r="H227" s="55"/>
      <c r="I227" s="55"/>
    </row>
    <row r="228" spans="1:10" s="6" customFormat="1" ht="32.25" customHeight="1" thickBot="1" x14ac:dyDescent="0.45">
      <c r="A228" s="39"/>
      <c r="B228" s="38"/>
      <c r="C228" s="37">
        <v>1994</v>
      </c>
      <c r="D228" s="37">
        <v>2004</v>
      </c>
      <c r="E228" s="37">
        <v>2007</v>
      </c>
      <c r="F228" s="37">
        <v>2008</v>
      </c>
      <c r="G228" s="37">
        <v>2011</v>
      </c>
      <c r="H228" s="37" t="s">
        <v>19</v>
      </c>
      <c r="I228" s="54">
        <v>2019</v>
      </c>
      <c r="J228" s="50"/>
    </row>
    <row r="229" spans="1:10" s="6" customFormat="1" ht="32.25" customHeight="1" x14ac:dyDescent="0.4">
      <c r="A229" s="53" t="s">
        <v>140</v>
      </c>
      <c r="B229" s="52">
        <v>1960</v>
      </c>
      <c r="C229" s="48"/>
      <c r="D229" s="48"/>
      <c r="E229" s="48"/>
      <c r="F229" s="48"/>
      <c r="G229" s="48"/>
      <c r="H229" s="48"/>
      <c r="I229" s="48"/>
    </row>
    <row r="230" spans="1:10" s="6" customFormat="1" ht="32.25" customHeight="1" x14ac:dyDescent="0.4">
      <c r="A230" s="51" t="s">
        <v>18</v>
      </c>
      <c r="B230" s="19">
        <f>[1]social!E241</f>
        <v>0</v>
      </c>
      <c r="C230" s="24">
        <f>+'[19]%pauvreté'!$R$5</f>
        <v>16.5</v>
      </c>
      <c r="D230" s="24">
        <f>+'[19]%pauvreté'!$AB$5</f>
        <v>14.2</v>
      </c>
      <c r="E230" s="24">
        <f>+'[19]%pauvreté'!$AE$5</f>
        <v>8.9</v>
      </c>
      <c r="F230" s="24">
        <f>+'[19]%pauvreté'!$AF$5</f>
        <v>8.8000000000000007</v>
      </c>
      <c r="G230" s="24">
        <f>+'[19]%pauvreté'!$AI$5</f>
        <v>6.2</v>
      </c>
      <c r="H230" s="24">
        <f>+'[19]%pauvreté'!$AL$5</f>
        <v>4.8</v>
      </c>
      <c r="I230" s="24">
        <f>+'[19]%pauvreté'!AM5</f>
        <v>1.7</v>
      </c>
    </row>
    <row r="231" spans="1:10" s="6" customFormat="1" ht="32.25" customHeight="1" x14ac:dyDescent="0.4">
      <c r="A231" s="20" t="s">
        <v>12</v>
      </c>
      <c r="B231" s="19">
        <f>[1]social!E242</f>
        <v>55.7</v>
      </c>
      <c r="C231" s="24">
        <f>+'[19]%pauvreté'!$R$6</f>
        <v>10.4</v>
      </c>
      <c r="D231" s="24">
        <f>+'[19]%pauvreté'!$AB$6</f>
        <v>7.9</v>
      </c>
      <c r="E231" s="24">
        <f>+'[19]%pauvreté'!$AE$6</f>
        <v>4.9000000000000004</v>
      </c>
      <c r="F231" s="24">
        <f>+'[19]%pauvreté'!$AF$6</f>
        <v>4.7</v>
      </c>
      <c r="G231" s="24">
        <f>+'[19]%pauvreté'!$AI$6</f>
        <v>3.5</v>
      </c>
      <c r="H231" s="24">
        <f>+'[19]%pauvreté'!$AL$6</f>
        <v>1.6</v>
      </c>
      <c r="I231" s="24">
        <f>+'[19]%pauvreté'!AM6</f>
        <v>0.5</v>
      </c>
    </row>
    <row r="232" spans="1:10" ht="27.75" customHeight="1" x14ac:dyDescent="0.4">
      <c r="A232" s="20" t="s">
        <v>11</v>
      </c>
      <c r="B232" s="24">
        <f>[1]social!E243</f>
        <v>43.8</v>
      </c>
      <c r="C232" s="24">
        <f>+'[19]%pauvreté'!$R$7</f>
        <v>23</v>
      </c>
      <c r="D232" s="24">
        <f>+'[19]%pauvreté'!$AB$7</f>
        <v>22</v>
      </c>
      <c r="E232" s="24">
        <f>+'[19]%pauvreté'!$AE$7</f>
        <v>14.4</v>
      </c>
      <c r="F232" s="24">
        <f>+'[19]%pauvreté'!$AF$7</f>
        <v>14.2</v>
      </c>
      <c r="G232" s="24">
        <f>+'[19]%pauvreté'!$AI$7</f>
        <v>10</v>
      </c>
      <c r="H232" s="24">
        <f>+'[19]%pauvreté'!$AL$7</f>
        <v>9.5</v>
      </c>
      <c r="I232" s="24">
        <f>+'[19]%pauvreté'!AM7</f>
        <v>3.9</v>
      </c>
    </row>
    <row r="233" spans="1:10" ht="30.75" thickBot="1" x14ac:dyDescent="0.45">
      <c r="A233" s="45"/>
      <c r="B233" s="44"/>
      <c r="C233" s="42"/>
      <c r="D233" s="42"/>
      <c r="E233" s="41"/>
      <c r="F233" s="41"/>
      <c r="G233" s="40"/>
      <c r="H233" s="6"/>
      <c r="I233" s="1"/>
    </row>
    <row r="234" spans="1:10" s="6" customFormat="1" ht="32.25" customHeight="1" thickBot="1" x14ac:dyDescent="0.45">
      <c r="A234" s="39"/>
      <c r="B234" s="38">
        <v>1971</v>
      </c>
      <c r="C234" s="37">
        <v>1985</v>
      </c>
      <c r="D234" s="37">
        <v>1998</v>
      </c>
      <c r="E234" s="37">
        <v>2001</v>
      </c>
      <c r="F234" s="37">
        <v>2007</v>
      </c>
      <c r="G234" s="37">
        <v>2008</v>
      </c>
      <c r="H234" s="30">
        <v>2011</v>
      </c>
      <c r="I234" s="50">
        <v>2014</v>
      </c>
      <c r="J234" s="27">
        <v>2019</v>
      </c>
    </row>
    <row r="235" spans="1:10" s="6" customFormat="1" ht="32.25" customHeight="1" x14ac:dyDescent="0.4">
      <c r="A235" s="49" t="s">
        <v>17</v>
      </c>
      <c r="B235" s="16"/>
      <c r="C235" s="48"/>
      <c r="D235" s="48"/>
      <c r="E235" s="48"/>
      <c r="G235" s="48"/>
      <c r="H235" s="2"/>
      <c r="I235" s="2"/>
      <c r="J235" s="47"/>
    </row>
    <row r="236" spans="1:10" s="6" customFormat="1" ht="32.25" customHeight="1" x14ac:dyDescent="0.4">
      <c r="A236" s="20" t="s">
        <v>16</v>
      </c>
      <c r="B236" s="18">
        <f>[1]social!E247</f>
        <v>0</v>
      </c>
      <c r="C236" s="18">
        <f>+'[19]part(dep.totale)'!H17</f>
        <v>1.9</v>
      </c>
      <c r="D236" s="18">
        <f>+'[19]part(dep.totale)'!U17</f>
        <v>2.6</v>
      </c>
      <c r="E236" s="18">
        <f>+'[19]part(dep.totale)'!X17</f>
        <v>2.6</v>
      </c>
      <c r="F236" s="18">
        <f>+'[19]part(dep.totale)'!AD17</f>
        <v>2.6</v>
      </c>
      <c r="G236" s="18">
        <f>+'[19]part(dep.totale)'!AE17</f>
        <v>2.6</v>
      </c>
      <c r="H236" s="18">
        <f>+'[19]part(dep.totale)'!AH17</f>
        <v>2.6</v>
      </c>
      <c r="I236" s="18">
        <f>+'[19]part(dep.totale)'!AK17</f>
        <v>2.8</v>
      </c>
      <c r="J236" s="46">
        <f>'[19]part(dep.totale)'!AP17</f>
        <v>2.9</v>
      </c>
    </row>
    <row r="237" spans="1:10" s="6" customFormat="1" ht="32.25" customHeight="1" x14ac:dyDescent="0.4">
      <c r="A237" s="20" t="s">
        <v>15</v>
      </c>
      <c r="B237" s="18">
        <f>[1]social!E248</f>
        <v>1.2</v>
      </c>
      <c r="C237" s="18">
        <f>+'[19]part(dep.totale)'!H18</f>
        <v>30.5</v>
      </c>
      <c r="D237" s="18">
        <f>+'[19]part(dep.totale)'!U18</f>
        <v>28.8</v>
      </c>
      <c r="E237" s="18">
        <f>+'[19]part(dep.totale)'!X18</f>
        <v>32.1</v>
      </c>
      <c r="F237" s="18">
        <f>+'[19]part(dep.totale)'!AD18</f>
        <v>33.1</v>
      </c>
      <c r="G237" s="18">
        <f>+'[19]part(dep.totale)'!AE18</f>
        <v>33</v>
      </c>
      <c r="H237" s="18">
        <f>+'[19]part(dep.totale)'!AH18</f>
        <v>30</v>
      </c>
      <c r="I237" s="18">
        <f>+'[19]part(dep.totale)'!AK18</f>
        <v>31.3</v>
      </c>
      <c r="J237" s="46">
        <f>'[19]part(dep.totale)'!AP18</f>
        <v>30.9</v>
      </c>
    </row>
    <row r="238" spans="1:10" s="6" customFormat="1" ht="32.25" customHeight="1" x14ac:dyDescent="0.4">
      <c r="A238" s="20" t="s">
        <v>14</v>
      </c>
      <c r="B238" s="18">
        <f>[1]social!E249</f>
        <v>36.5</v>
      </c>
      <c r="C238" s="18">
        <f>+'[19]part(dep.totale)'!H19</f>
        <v>12.2</v>
      </c>
      <c r="D238" s="18">
        <f>+'[19]part(dep.totale)'!U19</f>
        <v>11.8</v>
      </c>
      <c r="E238" s="18">
        <f>+'[19]part(dep.totale)'!X19</f>
        <v>12.3</v>
      </c>
      <c r="F238" s="18">
        <f>+'[19]part(dep.totale)'!AD19</f>
        <v>12.7</v>
      </c>
      <c r="G238" s="18">
        <f>+'[19]part(dep.totale)'!AE19</f>
        <v>12</v>
      </c>
      <c r="H238" s="18">
        <f>+'[19]part(dep.totale)'!AH19</f>
        <v>11.538461538461538</v>
      </c>
      <c r="I238" s="18">
        <f>+'[19]part(dep.totale)'!AK19</f>
        <v>11.178571428571429</v>
      </c>
      <c r="J238" s="46">
        <f>'[19]part(dep.totale)'!AP19</f>
        <v>24.9</v>
      </c>
    </row>
    <row r="239" spans="1:10" ht="24.75" customHeight="1" thickBot="1" x14ac:dyDescent="0.45">
      <c r="A239" s="45"/>
      <c r="B239" s="44"/>
      <c r="C239" s="43"/>
      <c r="D239" s="18"/>
      <c r="E239" s="42"/>
      <c r="F239" s="41"/>
      <c r="G239" s="41"/>
      <c r="H239" s="40"/>
      <c r="I239" s="6"/>
    </row>
    <row r="240" spans="1:10" s="5" customFormat="1" ht="38.25" customHeight="1" thickBot="1" x14ac:dyDescent="0.4">
      <c r="A240" s="39"/>
      <c r="B240" s="38">
        <v>1991</v>
      </c>
      <c r="C240" s="37">
        <v>1991</v>
      </c>
      <c r="D240" s="30">
        <v>2014</v>
      </c>
      <c r="E240" s="29">
        <v>2015</v>
      </c>
      <c r="F240" s="29">
        <v>2016</v>
      </c>
      <c r="G240" s="29">
        <v>2017</v>
      </c>
      <c r="H240" s="28">
        <v>2018</v>
      </c>
      <c r="I240" s="28">
        <v>2019</v>
      </c>
      <c r="J240" s="27">
        <v>2021</v>
      </c>
    </row>
    <row r="241" spans="1:16" s="6" customFormat="1" ht="32.25" customHeight="1" x14ac:dyDescent="0.4">
      <c r="A241" s="36" t="s">
        <v>13</v>
      </c>
      <c r="B241" s="19" t="str">
        <f>[1]social!E252</f>
        <v>1991</v>
      </c>
      <c r="C241" s="24">
        <f>+[20]electricité!$M$7</f>
        <v>51.1</v>
      </c>
      <c r="D241" s="24">
        <f>[20]electricité!AJ7</f>
        <v>96.5</v>
      </c>
      <c r="E241" s="24">
        <f>[20]electricité!AK7</f>
        <v>97.3</v>
      </c>
      <c r="F241" s="24">
        <f>[20]electricité!AL7</f>
        <v>97.8</v>
      </c>
      <c r="G241" s="24">
        <f>[20]electricité!AM7</f>
        <v>97.8</v>
      </c>
      <c r="H241" s="24">
        <f>[20]electricité!AN7</f>
        <v>98.1</v>
      </c>
      <c r="I241" s="24">
        <f>[20]electricité!AO7</f>
        <v>98.5</v>
      </c>
      <c r="J241" s="35">
        <f>[20]electricité!$AQ$7</f>
        <v>99</v>
      </c>
      <c r="K241" s="24"/>
    </row>
    <row r="242" spans="1:16" s="6" customFormat="1" ht="32.25" customHeight="1" x14ac:dyDescent="0.4">
      <c r="A242" s="34" t="s">
        <v>12</v>
      </c>
      <c r="B242" s="19">
        <f>[1]social!E253</f>
        <v>51.1</v>
      </c>
      <c r="C242" s="24">
        <f>+[20]electricité!$M$5</f>
        <v>88.7</v>
      </c>
      <c r="D242" s="24">
        <f>[20]electricité!AJ5</f>
        <v>98.9</v>
      </c>
      <c r="E242" s="24">
        <f>[20]electricité!AK5</f>
        <v>99.3</v>
      </c>
      <c r="F242" s="24">
        <f>[20]electricité!AL5</f>
        <v>99.3</v>
      </c>
      <c r="G242" s="24">
        <f>[20]electricité!AM5</f>
        <v>99.1</v>
      </c>
      <c r="H242" s="24">
        <f>[20]electricité!AN5</f>
        <v>99.3</v>
      </c>
      <c r="I242" s="24">
        <f>[20]electricité!AO5</f>
        <v>99.5</v>
      </c>
      <c r="J242" s="35">
        <f>[20]electricité!$AQ$5</f>
        <v>99.7</v>
      </c>
      <c r="K242" s="24"/>
    </row>
    <row r="243" spans="1:16" s="33" customFormat="1" ht="32.25" customHeight="1" x14ac:dyDescent="0.4">
      <c r="A243" s="34" t="s">
        <v>11</v>
      </c>
      <c r="B243" s="19">
        <f>[1]social!E254</f>
        <v>88.7</v>
      </c>
      <c r="C243" s="24">
        <f>+[20]electricité!$M$6</f>
        <v>11.9</v>
      </c>
      <c r="D243" s="24">
        <f>[20]electricité!AJ6</f>
        <v>91.8</v>
      </c>
      <c r="E243" s="24">
        <f>[20]electricité!AK6</f>
        <v>93.4</v>
      </c>
      <c r="F243" s="24">
        <f>[20]electricité!AL6</f>
        <v>94.6</v>
      </c>
      <c r="G243" s="24">
        <f>[20]electricité!AM6</f>
        <v>95</v>
      </c>
      <c r="H243" s="24">
        <f>[20]electricité!AN6</f>
        <v>95.8</v>
      </c>
      <c r="I243" s="24">
        <f>[20]electricité!AO6</f>
        <v>96.5</v>
      </c>
      <c r="J243" s="35">
        <f>[20]electricité!$AQ$6</f>
        <v>97.4</v>
      </c>
      <c r="K243" s="24"/>
    </row>
    <row r="244" spans="1:16" s="33" customFormat="1" ht="32.25" customHeight="1" thickBot="1" x14ac:dyDescent="0.45">
      <c r="A244" s="34"/>
      <c r="B244" s="19"/>
      <c r="C244" s="24"/>
      <c r="D244" s="24"/>
      <c r="E244" s="24"/>
      <c r="F244" s="24"/>
      <c r="G244" s="24"/>
      <c r="H244" s="24"/>
    </row>
    <row r="245" spans="1:16" s="6" customFormat="1" ht="32.25" customHeight="1" thickBot="1" x14ac:dyDescent="0.45">
      <c r="A245" s="32"/>
      <c r="B245" s="31">
        <v>2001</v>
      </c>
      <c r="C245" s="30">
        <v>2014</v>
      </c>
      <c r="D245" s="29">
        <v>2015</v>
      </c>
      <c r="E245" s="29">
        <v>2016</v>
      </c>
      <c r="F245" s="29">
        <v>2017</v>
      </c>
      <c r="G245" s="28">
        <v>2018</v>
      </c>
      <c r="H245" s="28">
        <v>2019</v>
      </c>
      <c r="I245" s="28">
        <v>2020</v>
      </c>
      <c r="J245" s="27">
        <v>2021</v>
      </c>
      <c r="P245" s="6" t="s">
        <v>10</v>
      </c>
    </row>
    <row r="246" spans="1:16" s="6" customFormat="1" ht="32.25" customHeight="1" x14ac:dyDescent="0.4">
      <c r="A246" s="26" t="s">
        <v>9</v>
      </c>
      <c r="B246" s="24" t="str">
        <f>[1]social!G257</f>
        <v>2001</v>
      </c>
      <c r="C246" s="24">
        <f>[20]PAGER!V5</f>
        <v>94.5</v>
      </c>
      <c r="D246" s="24">
        <f>[20]PAGER!W5</f>
        <v>95</v>
      </c>
      <c r="E246" s="24">
        <f>[20]PAGER!X5</f>
        <v>96</v>
      </c>
      <c r="F246" s="24">
        <f>[20]PAGER!Y5</f>
        <v>96.6</v>
      </c>
      <c r="G246" s="24">
        <f>[20]PAGER!Z5</f>
        <v>97</v>
      </c>
      <c r="H246" s="24">
        <f>[20]PAGER!AA5</f>
        <v>97.4</v>
      </c>
      <c r="I246" s="24">
        <f>[20]PAGER!AB5</f>
        <v>97.8</v>
      </c>
      <c r="J246" s="24">
        <f>[20]PAGER!AC5</f>
        <v>98.2</v>
      </c>
    </row>
    <row r="247" spans="1:16" s="6" customFormat="1" ht="32.25" customHeight="1" x14ac:dyDescent="0.4">
      <c r="A247" s="26" t="s">
        <v>8</v>
      </c>
      <c r="B247" s="24"/>
      <c r="D247" s="24"/>
      <c r="F247" s="25"/>
      <c r="G247" s="25"/>
      <c r="H247" s="25"/>
      <c r="I247" s="25"/>
    </row>
    <row r="248" spans="1:16" s="6" customFormat="1" ht="32.25" customHeight="1" x14ac:dyDescent="0.4">
      <c r="A248" s="23" t="s">
        <v>7</v>
      </c>
      <c r="B248" s="24" t="str">
        <f>[1]social!G260</f>
        <v>2001</v>
      </c>
      <c r="C248" s="24">
        <f>[20]TER!T19</f>
        <v>98.95</v>
      </c>
      <c r="D248" s="24">
        <f>[20]TER!U19</f>
        <v>99.15</v>
      </c>
      <c r="E248" s="24">
        <f>[20]TER!V19</f>
        <v>99.43</v>
      </c>
      <c r="F248" s="24">
        <f>[20]TER!W19</f>
        <v>99.53</v>
      </c>
      <c r="G248" s="24">
        <f>[20]TER!X19</f>
        <v>99.64</v>
      </c>
      <c r="H248" s="24">
        <f>[20]TER!Y19</f>
        <v>99.72</v>
      </c>
      <c r="I248" s="24">
        <f>[20]TER!Z19</f>
        <v>99.78</v>
      </c>
      <c r="J248" s="24">
        <f>[20]TER!AA19</f>
        <v>99.83</v>
      </c>
    </row>
    <row r="249" spans="1:16" s="6" customFormat="1" ht="32.25" customHeight="1" x14ac:dyDescent="0.4">
      <c r="A249" s="23" t="s">
        <v>6</v>
      </c>
      <c r="B249" s="22">
        <f>[1]social!G261</f>
        <v>50</v>
      </c>
      <c r="C249" s="21">
        <f>+[21]Feuil1!T29/1000</f>
        <v>2118.7069999999999</v>
      </c>
      <c r="D249" s="21">
        <f>+[21]Feuil1!U29/1000</f>
        <v>2139.3510000000001</v>
      </c>
      <c r="E249" s="21">
        <f>+[21]Feuil1!V29/1000</f>
        <v>2099.6750000000002</v>
      </c>
      <c r="F249" s="21">
        <f>+[21]Feuil1!W29/1000</f>
        <v>2111.1</v>
      </c>
      <c r="G249" s="21">
        <f>+[21]Feuil1!X29/1000</f>
        <v>2195.48</v>
      </c>
      <c r="H249" s="21"/>
      <c r="I249" s="21"/>
      <c r="J249" s="21"/>
    </row>
    <row r="250" spans="1:16" x14ac:dyDescent="0.4">
      <c r="A250" s="23" t="s">
        <v>5</v>
      </c>
      <c r="B250" s="22">
        <f>[1]social!G262</f>
        <v>707481</v>
      </c>
      <c r="C250" s="21">
        <f>+[21]Feuil1!T28</f>
        <v>42152</v>
      </c>
      <c r="D250" s="21">
        <f>+[21]Feuil1!U28</f>
        <v>42699</v>
      </c>
      <c r="E250" s="21">
        <f>+[21]Feuil1!V28</f>
        <v>39445</v>
      </c>
      <c r="F250" s="21">
        <f>+[21]Feuil1!W28</f>
        <v>39943</v>
      </c>
      <c r="G250" s="21">
        <f>+[21]Feuil1!X28</f>
        <v>45019</v>
      </c>
      <c r="H250" s="21"/>
      <c r="I250" s="21"/>
      <c r="J250" s="21"/>
    </row>
    <row r="251" spans="1:16" s="6" customFormat="1" ht="32.25" customHeight="1" x14ac:dyDescent="0.4">
      <c r="A251" s="20"/>
      <c r="B251" s="19"/>
      <c r="C251" s="18"/>
      <c r="D251" s="18"/>
      <c r="E251" s="18"/>
      <c r="F251" s="17"/>
      <c r="G251" s="16"/>
      <c r="H251" s="2"/>
    </row>
    <row r="252" spans="1:16" s="6" customFormat="1" ht="32.25" customHeight="1" x14ac:dyDescent="0.4">
      <c r="A252" s="20"/>
      <c r="B252" s="19"/>
      <c r="C252" s="18"/>
      <c r="D252" s="18"/>
      <c r="E252" s="18"/>
      <c r="F252" s="18"/>
      <c r="G252" s="17"/>
      <c r="H252" s="16"/>
      <c r="I252" s="2"/>
    </row>
    <row r="253" spans="1:16" s="6" customFormat="1" ht="32.25" customHeight="1" x14ac:dyDescent="0.4">
      <c r="A253" s="20"/>
      <c r="B253" s="19"/>
      <c r="C253" s="18"/>
      <c r="D253" s="18"/>
      <c r="E253" s="18"/>
      <c r="F253" s="18"/>
      <c r="G253" s="17"/>
      <c r="H253" s="16"/>
      <c r="I253" s="2"/>
    </row>
    <row r="254" spans="1:16" s="6" customFormat="1" ht="32.25" customHeight="1" x14ac:dyDescent="0.4">
      <c r="A254" s="20"/>
      <c r="B254" s="19"/>
      <c r="C254" s="18"/>
      <c r="D254" s="18"/>
      <c r="E254" s="18"/>
      <c r="F254" s="18"/>
      <c r="G254" s="17"/>
      <c r="H254" s="16"/>
      <c r="I254" s="2"/>
    </row>
    <row r="255" spans="1:16" s="6" customFormat="1" ht="32.25" customHeight="1" x14ac:dyDescent="0.4">
      <c r="A255" s="20"/>
      <c r="B255" s="19"/>
      <c r="C255" s="18"/>
      <c r="D255" s="18"/>
      <c r="E255" s="18"/>
      <c r="F255" s="18"/>
      <c r="G255" s="17"/>
      <c r="H255" s="16"/>
      <c r="I255" s="2"/>
    </row>
    <row r="256" spans="1:16" s="6" customFormat="1" ht="32.25" customHeight="1" x14ac:dyDescent="0.4">
      <c r="A256" s="15"/>
      <c r="B256" s="14"/>
      <c r="C256" s="14"/>
      <c r="D256" s="11"/>
      <c r="E256" s="11"/>
      <c r="F256" s="11"/>
      <c r="G256" s="11"/>
      <c r="H256" s="11"/>
      <c r="I256" s="2"/>
    </row>
    <row r="257" spans="1:10" s="6" customFormat="1" ht="32.25" customHeight="1" x14ac:dyDescent="0.4">
      <c r="A257" s="13" t="s">
        <v>4</v>
      </c>
      <c r="B257" s="12"/>
      <c r="C257" s="12"/>
      <c r="D257" s="12"/>
      <c r="E257" s="11"/>
      <c r="F257" s="11"/>
      <c r="G257" s="11"/>
      <c r="H257" s="11"/>
      <c r="I257" s="2"/>
    </row>
    <row r="258" spans="1:10" s="6" customFormat="1" ht="32.25" customHeight="1" x14ac:dyDescent="0.4">
      <c r="A258" s="7"/>
      <c r="B258" s="12"/>
      <c r="C258" s="12"/>
      <c r="D258" s="12"/>
      <c r="E258" s="11"/>
      <c r="F258" s="11"/>
      <c r="G258" s="11"/>
      <c r="H258" s="11"/>
      <c r="I258" s="2"/>
    </row>
    <row r="259" spans="1:10" s="6" customFormat="1" ht="32.25" customHeight="1" x14ac:dyDescent="0.4">
      <c r="A259" s="7" t="s">
        <v>3</v>
      </c>
      <c r="B259" s="12"/>
      <c r="C259" s="12"/>
      <c r="D259" s="12"/>
      <c r="E259" s="11"/>
      <c r="F259" s="11"/>
      <c r="G259" s="11"/>
      <c r="H259" s="11"/>
      <c r="I259" s="2"/>
    </row>
    <row r="260" spans="1:10" s="6" customFormat="1" ht="32.25" customHeight="1" x14ac:dyDescent="0.4">
      <c r="A260" s="7" t="s">
        <v>2</v>
      </c>
      <c r="B260" s="9"/>
      <c r="C260" s="9"/>
      <c r="D260" s="9"/>
      <c r="E260" s="9"/>
      <c r="F260" s="9"/>
      <c r="G260" s="9"/>
      <c r="H260" s="4"/>
      <c r="I260" s="4"/>
    </row>
    <row r="261" spans="1:10" s="6" customFormat="1" ht="32.25" customHeight="1" x14ac:dyDescent="0.4">
      <c r="A261" s="7" t="s">
        <v>1</v>
      </c>
      <c r="B261" s="12"/>
      <c r="C261" s="12"/>
      <c r="D261" s="12"/>
      <c r="E261" s="11"/>
      <c r="F261" s="11"/>
      <c r="G261" s="11"/>
      <c r="H261" s="11"/>
      <c r="I261" s="2"/>
    </row>
    <row r="262" spans="1:10" s="6" customFormat="1" ht="32.25" customHeight="1" x14ac:dyDescent="0.4">
      <c r="A262" s="10" t="s">
        <v>0</v>
      </c>
      <c r="B262" s="9"/>
      <c r="C262" s="9"/>
      <c r="D262" s="9"/>
      <c r="E262" s="9"/>
      <c r="F262" s="9"/>
      <c r="G262" s="9"/>
      <c r="H262" s="4"/>
      <c r="I262" s="4"/>
    </row>
    <row r="263" spans="1:10" s="6" customFormat="1" ht="32.25" customHeight="1" x14ac:dyDescent="0.4"/>
    <row r="264" spans="1:10" s="6" customFormat="1" ht="26.25" customHeight="1" x14ac:dyDescent="0.4">
      <c r="B264" s="8"/>
      <c r="C264" s="8"/>
      <c r="D264" s="8"/>
      <c r="E264" s="8"/>
      <c r="F264" s="8"/>
      <c r="G264" s="8"/>
      <c r="H264" s="8"/>
      <c r="I264" s="2"/>
    </row>
    <row r="265" spans="1:10" s="6" customFormat="1" ht="32.25" customHeight="1" x14ac:dyDescent="0.4">
      <c r="A265" s="7"/>
      <c r="B265" s="1"/>
      <c r="C265" s="1"/>
      <c r="D265" s="1"/>
      <c r="E265" s="1"/>
      <c r="F265" s="1"/>
      <c r="G265" s="1"/>
      <c r="H265" s="1"/>
      <c r="I265" s="2"/>
    </row>
    <row r="266" spans="1:10" s="6" customFormat="1" ht="32.25" customHeight="1" x14ac:dyDescent="0.4">
      <c r="A266" s="3"/>
      <c r="B266" s="1"/>
      <c r="C266" s="1"/>
      <c r="D266" s="1"/>
      <c r="E266" s="1"/>
      <c r="F266" s="1"/>
      <c r="G266" s="1"/>
      <c r="H266" s="1"/>
      <c r="I266" s="2"/>
    </row>
    <row r="267" spans="1:10" s="6" customFormat="1" ht="32.25" customHeight="1" x14ac:dyDescent="0.4">
      <c r="A267" s="3"/>
      <c r="B267" s="1"/>
      <c r="C267" s="1"/>
      <c r="D267" s="1"/>
      <c r="E267" s="1"/>
      <c r="F267" s="1"/>
      <c r="G267" s="1"/>
      <c r="H267" s="1"/>
      <c r="I267" s="2"/>
      <c r="J267" s="5"/>
    </row>
    <row r="268" spans="1:10" s="6" customFormat="1" ht="32.25" customHeight="1" x14ac:dyDescent="0.4">
      <c r="A268" s="3"/>
      <c r="B268" s="1"/>
      <c r="C268" s="1"/>
      <c r="D268" s="1"/>
      <c r="E268" s="1"/>
      <c r="F268" s="1"/>
      <c r="G268" s="1"/>
      <c r="H268" s="1"/>
      <c r="I268" s="2"/>
      <c r="J268" s="5"/>
    </row>
    <row r="269" spans="1:10" s="5" customFormat="1" ht="22.5" customHeight="1" x14ac:dyDescent="0.3">
      <c r="A269" s="3"/>
      <c r="B269" s="1"/>
      <c r="C269" s="1"/>
      <c r="D269" s="1"/>
      <c r="E269" s="1"/>
      <c r="F269" s="1"/>
      <c r="G269" s="1"/>
      <c r="H269" s="1"/>
      <c r="I269" s="2"/>
    </row>
    <row r="270" spans="1:10" s="5" customFormat="1" ht="22.5" customHeight="1" x14ac:dyDescent="0.3">
      <c r="A270" s="3"/>
      <c r="B270" s="1"/>
      <c r="C270" s="1"/>
      <c r="D270" s="1"/>
      <c r="E270" s="1"/>
      <c r="F270" s="1"/>
      <c r="G270" s="1"/>
      <c r="H270" s="1"/>
      <c r="I270" s="2"/>
    </row>
    <row r="271" spans="1:10" s="5" customFormat="1" ht="22.5" customHeight="1" x14ac:dyDescent="0.3">
      <c r="A271" s="3"/>
      <c r="B271" s="1"/>
      <c r="C271" s="1"/>
      <c r="D271" s="1"/>
      <c r="E271" s="1"/>
      <c r="F271" s="1"/>
      <c r="G271" s="1"/>
      <c r="H271" s="1"/>
      <c r="I271" s="2"/>
    </row>
    <row r="272" spans="1:10" s="5" customFormat="1" ht="22.5" customHeight="1" x14ac:dyDescent="0.3">
      <c r="A272" s="3"/>
      <c r="B272" s="1"/>
      <c r="C272" s="1"/>
      <c r="D272" s="1"/>
      <c r="E272" s="1"/>
      <c r="F272" s="1"/>
      <c r="G272" s="1"/>
      <c r="H272" s="1"/>
      <c r="I272" s="2"/>
    </row>
    <row r="273" spans="1:10" s="5" customFormat="1" ht="22.5" customHeight="1" x14ac:dyDescent="0.3">
      <c r="A273" s="3"/>
      <c r="B273" s="1"/>
      <c r="C273" s="1"/>
      <c r="D273" s="1"/>
      <c r="E273" s="1"/>
      <c r="F273" s="1"/>
      <c r="G273" s="1"/>
      <c r="H273" s="1"/>
      <c r="I273" s="2"/>
      <c r="J273" s="1"/>
    </row>
    <row r="274" spans="1:10" s="5" customFormat="1" ht="22.5" customHeight="1" x14ac:dyDescent="0.3">
      <c r="A274" s="3"/>
      <c r="B274" s="1"/>
      <c r="C274" s="1"/>
      <c r="D274" s="1"/>
      <c r="E274" s="1"/>
      <c r="F274" s="1"/>
      <c r="G274" s="1"/>
      <c r="H274" s="1"/>
      <c r="I274" s="2"/>
      <c r="J274" s="4"/>
    </row>
    <row r="275" spans="1:10" x14ac:dyDescent="0.3">
      <c r="J275" s="5"/>
    </row>
    <row r="276" spans="1:10" s="4" customFormat="1" x14ac:dyDescent="0.25">
      <c r="A276" s="3"/>
      <c r="B276" s="1"/>
      <c r="C276" s="1"/>
      <c r="D276" s="1"/>
      <c r="E276" s="1"/>
      <c r="F276" s="1"/>
      <c r="G276" s="1"/>
      <c r="H276" s="1"/>
      <c r="I276" s="2"/>
    </row>
    <row r="277" spans="1:10" s="5" customFormat="1" ht="23.25" customHeight="1" x14ac:dyDescent="0.3">
      <c r="A277" s="3"/>
      <c r="B277" s="1"/>
      <c r="C277" s="1"/>
      <c r="D277" s="1"/>
      <c r="E277" s="1"/>
      <c r="F277" s="1"/>
      <c r="G277" s="1"/>
      <c r="H277" s="1"/>
      <c r="I277" s="2"/>
      <c r="J277" s="1"/>
    </row>
    <row r="278" spans="1:10" s="4" customFormat="1" x14ac:dyDescent="0.25">
      <c r="A278" s="3"/>
      <c r="B278" s="1"/>
      <c r="C278" s="1"/>
      <c r="D278" s="1"/>
      <c r="E278" s="1"/>
      <c r="F278" s="1"/>
      <c r="G278" s="1"/>
      <c r="H278" s="1"/>
      <c r="I278" s="2"/>
      <c r="J278" s="1"/>
    </row>
  </sheetData>
  <mergeCells count="1">
    <mergeCell ref="A67:E67"/>
  </mergeCells>
  <pageMargins left="0.31496062992125984" right="0.19685039370078741" top="0.43307086614173229" bottom="0.39370078740157483" header="0.27559055118110237" footer="0.15748031496062992"/>
  <pageSetup paperSize="9" scale="35" firstPageNumber="108" orientation="portrait" useFirstPageNumber="1" r:id="rId1"/>
  <headerFooter alignWithMargins="0">
    <oddFooter>&amp;C&amp;"Times New Roman,Normal"&amp;26&amp;P</oddFooter>
  </headerFooter>
  <rowBreaks count="3" manualBreakCount="3">
    <brk id="72" max="9" man="1"/>
    <brk id="145" max="9" man="1"/>
    <brk id="2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MAJ site(social)</vt:lpstr>
      <vt:lpstr>'MAJ site(social)'!Zone_d_impression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2023-10-11T08:27:13Z</dcterms:created>
  <dcterms:modified xsi:type="dcterms:W3CDTF">2023-10-27T14:46:11Z</dcterms:modified>
</cp:coreProperties>
</file>