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lyani\Desktop\Données Open Data- MEF\"/>
    </mc:Choice>
  </mc:AlternateContent>
  <xr:revisionPtr revIDLastSave="0" documentId="13_ncr:1_{5CF76775-2BC4-49F2-9918-2CA5ED3B371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Indicateurs sociaux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BQ4.1" hidden="1">#REF!</definedName>
    <definedName name="_ct1" localSheetId="0">#N/A</definedName>
    <definedName name="_ct1">#N/A</definedName>
    <definedName name="_Toc205882729">[1]Graph!#REF!</definedName>
    <definedName name="_Toc240454453">[1]Graph!#REF!</definedName>
    <definedName name="_Toc240454459" localSheetId="0">#REF!</definedName>
    <definedName name="_Toc240454459">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>[1]Graph!#REF!</definedName>
    <definedName name="_Toc367377276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>[1]Graph!#REF!</definedName>
    <definedName name="_Toc430076686">[1]Graph!#REF!</definedName>
    <definedName name="_Toc66015669" localSheetId="0">#REF!</definedName>
    <definedName name="_Toc66015669">#REF!</definedName>
    <definedName name="AAA" localSheetId="0">#N/A</definedName>
    <definedName name="AAA">#N/A</definedName>
    <definedName name="aaaa" localSheetId="0">OFFSET(Full_Print,0,0,'Indicateurs sociaux'!Last_Row)</definedName>
    <definedName name="aaaa">OFFSET(Full_Print,0,0,Last_Row)</definedName>
    <definedName name="Beg_Bal">'[3]Amortissement de prêt'!$C$18:$C$377</definedName>
    <definedName name="cdmt" localSheetId="0">MATCH(0.01,End_Bal,-1)+1</definedName>
    <definedName name="cdmt">MATCH(0.01,End_Bal,-1)+1</definedName>
    <definedName name="Data">'[3]Amortissement de prêt'!$A$18:$I$377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0">DATE(YEAR([0]!Loan_Start),MONTH([0]!Loan_Start)+Payment_Number,DAY([0]!Loan_Start))</definedName>
    <definedName name="gk">DATE(YEAR([0]!Loan_Start),MONTH([0]!Loan_Start)+Payment_Number,DAY([0]!Loan_Start))</definedName>
    <definedName name="graph" localSheetId="0">#REF!</definedName>
    <definedName name="graph">#REF!</definedName>
    <definedName name="Header_Row">ROW('[3]Amortissement de prêt'!$A$17:$IV$17)</definedName>
    <definedName name="_xlnm.Print_Titles" localSheetId="0">#REF!</definedName>
    <definedName name="_xlnm.Print_Titles">#REF!</definedName>
    <definedName name="Int">'[3]Amortissement de prêt'!$H$18:$H$377</definedName>
    <definedName name="Interest_Rate">'[3]Amortissement de prêt'!$D$7</definedName>
    <definedName name="international" localSheetId="0">#REF!</definedName>
    <definedName name="international">#REF!</definedName>
    <definedName name="Last_Row" localSheetId="0">IF('Indicateurs sociaux'!Values_Entered,Header_Row+'Indicateurs sociaux'!Number_of_Payments,Header_Row)</definedName>
    <definedName name="Last_Row">IF([0]!Values_Entered,Header_Row+[0]!Number_of_Payments,Header_Row)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Num_Pmt_Per_Year">'[3]Amortissement de prêt'!$D$9</definedName>
    <definedName name="Number_of_Payments" localSheetId="0">MATCH(0.01,End_Bal,-1)+1</definedName>
    <definedName name="Number_of_Payments">MATCH(0.01,End_Bal,-1)+1</definedName>
    <definedName name="paiement" localSheetId="0">DATE(YEAR([0]!Loan_Start),MONTH([0]!Loan_Start)+Payment_Number,DAY([0]!Loan_Start))</definedName>
    <definedName name="paiement">DATE(YEAR([0]!Loan_Start),MONTH([0]!Loan_Start)+Payment_Number,DAY([0]!Loan_Start))</definedName>
    <definedName name="Pay_Date">'[3]Amortissement de prêt'!$B$18:$B$377</definedName>
    <definedName name="Pay_Num">'[3]Amortissement de prêt'!$A$18:$A$377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'[3]Amortissement de prêt'!$G$18:$G$377</definedName>
    <definedName name="Print_Area_Reset" localSheetId="0">OFFSET(Full_Print,0,0,'Indicateurs sociaux'!Last_Row)</definedName>
    <definedName name="Print_Area_Reset">OFFSET(Full_Print,0,0,Last_Row)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ocial2" localSheetId="0">DATE(YEAR([0]!Loan_Start),MONTH([0]!Loan_Start)+Payment_Number,DAY([0]!Loan_Start))</definedName>
    <definedName name="social2">DATE(YEAR(Loan_Start),MONTH(Loan_Start)+Payment_Number,DAY(Loan_Start))</definedName>
    <definedName name="Total_Interest">'[3]Amortissement de prêt'!$H$10</definedName>
    <definedName name="Total_Pay">'[3]Amortissement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>#REF!</definedName>
    <definedName name="_xlnm.Print_Area" localSheetId="0">'Indicateurs sociaux'!$A$1:$J$263</definedName>
    <definedName name="_xlnm.Print_Area">#REF!</definedName>
    <definedName name="لا578" localSheetId="0">#REF!</definedName>
    <definedName name="لا578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8" i="4" l="1"/>
  <c r="J219" i="4"/>
  <c r="H188" i="4" l="1"/>
  <c r="H189" i="4"/>
  <c r="H190" i="4"/>
  <c r="H191" i="4"/>
  <c r="H183" i="4"/>
  <c r="H182" i="4"/>
  <c r="G182" i="4"/>
  <c r="H181" i="4"/>
  <c r="G183" i="4"/>
  <c r="G184" i="4"/>
  <c r="G185" i="4"/>
  <c r="G186" i="4"/>
  <c r="C204" i="4"/>
  <c r="C203" i="4"/>
  <c r="C201" i="4"/>
  <c r="C200" i="4"/>
  <c r="C199" i="4"/>
  <c r="C198" i="4"/>
  <c r="C196" i="4"/>
  <c r="C195" i="4"/>
  <c r="C194" i="4"/>
  <c r="C193" i="4"/>
  <c r="C191" i="4"/>
  <c r="C190" i="4"/>
  <c r="C189" i="4"/>
  <c r="C188" i="4"/>
  <c r="C186" i="4"/>
  <c r="C185" i="4"/>
  <c r="C184" i="4"/>
  <c r="C183" i="4"/>
  <c r="C182" i="4"/>
  <c r="C181" i="4"/>
  <c r="C180" i="4"/>
  <c r="C179" i="4"/>
  <c r="C178" i="4"/>
  <c r="C169" i="4"/>
  <c r="C168" i="4"/>
  <c r="C167" i="4"/>
  <c r="C166" i="4"/>
  <c r="C176" i="4" l="1"/>
  <c r="C163" i="4"/>
  <c r="C162" i="4"/>
  <c r="C161" i="4"/>
  <c r="C159" i="4"/>
  <c r="C158" i="4"/>
  <c r="C157" i="4"/>
  <c r="C155" i="4"/>
  <c r="C154" i="4"/>
  <c r="C153" i="4"/>
  <c r="C150" i="4"/>
  <c r="C149" i="4"/>
  <c r="C148" i="4"/>
  <c r="C173" i="4" l="1"/>
  <c r="C171" i="4"/>
  <c r="C174" i="4"/>
  <c r="C175" i="4"/>
  <c r="C172" i="4"/>
  <c r="C124" i="4"/>
  <c r="C123" i="4"/>
  <c r="C122" i="4"/>
  <c r="C121" i="4"/>
  <c r="C120" i="4"/>
  <c r="C119" i="4"/>
  <c r="C118" i="4"/>
  <c r="C117" i="4"/>
  <c r="C116" i="4"/>
  <c r="C114" i="4"/>
  <c r="C113" i="4"/>
  <c r="C112" i="4"/>
  <c r="C110" i="4"/>
  <c r="C109" i="4"/>
  <c r="C108" i="4"/>
  <c r="C105" i="4"/>
  <c r="C104" i="4"/>
  <c r="C103" i="4"/>
  <c r="I97" i="4"/>
  <c r="I95" i="4"/>
  <c r="I93" i="4"/>
  <c r="I96" i="4"/>
  <c r="I92" i="4"/>
  <c r="I94" i="4"/>
  <c r="C84" i="4"/>
  <c r="C83" i="4"/>
  <c r="C76" i="4"/>
  <c r="C63" i="4"/>
  <c r="C62" i="4"/>
  <c r="C61" i="4"/>
  <c r="C60" i="4"/>
  <c r="C58" i="4"/>
  <c r="C56" i="4"/>
  <c r="C54" i="4"/>
  <c r="C52" i="4"/>
  <c r="C49" i="4"/>
  <c r="C47" i="4"/>
  <c r="C46" i="4"/>
  <c r="C45" i="4"/>
  <c r="C39" i="4"/>
  <c r="C37" i="4"/>
  <c r="C38" i="4"/>
  <c r="C36" i="4"/>
  <c r="C32" i="4"/>
  <c r="C31" i="4"/>
  <c r="C30" i="4"/>
  <c r="C24" i="4"/>
  <c r="C25" i="4"/>
  <c r="C23" i="4"/>
  <c r="C21" i="4"/>
  <c r="C18" i="4"/>
  <c r="C19" i="4"/>
  <c r="C20" i="4"/>
  <c r="C17" i="4"/>
  <c r="C13" i="4"/>
  <c r="C14" i="4"/>
  <c r="C15" i="4"/>
  <c r="C12" i="4"/>
  <c r="C7" i="4"/>
  <c r="C94" i="4" l="1"/>
  <c r="C92" i="4"/>
  <c r="C9" i="4"/>
  <c r="C96" i="4" l="1"/>
  <c r="C8" i="4"/>
  <c r="I246" i="4" l="1"/>
  <c r="H199" i="4" l="1"/>
  <c r="H200" i="4"/>
  <c r="H153" i="4"/>
  <c r="H154" i="4"/>
  <c r="H155" i="4"/>
  <c r="H157" i="4"/>
  <c r="H158" i="4"/>
  <c r="H159" i="4"/>
  <c r="H161" i="4"/>
  <c r="H162" i="4"/>
  <c r="H163" i="4"/>
  <c r="H112" i="4"/>
  <c r="H113" i="4"/>
  <c r="H114" i="4"/>
  <c r="H108" i="4"/>
  <c r="H109" i="4"/>
  <c r="H110" i="4"/>
  <c r="H104" i="4"/>
  <c r="H105" i="4"/>
  <c r="H88" i="4"/>
  <c r="I88" i="4"/>
  <c r="J88" i="4"/>
  <c r="H89" i="4"/>
  <c r="I89" i="4"/>
  <c r="J89" i="4"/>
  <c r="I45" i="4"/>
  <c r="I46" i="4"/>
  <c r="I49" i="4"/>
  <c r="I52" i="4"/>
  <c r="I53" i="4"/>
  <c r="I54" i="4"/>
  <c r="I55" i="4"/>
  <c r="I56" i="4"/>
  <c r="I57" i="4"/>
  <c r="I58" i="4"/>
  <c r="I36" i="4"/>
  <c r="I37" i="4"/>
  <c r="I38" i="4"/>
  <c r="I39" i="4"/>
  <c r="I40" i="4" l="1"/>
  <c r="G30" i="4"/>
  <c r="G31" i="4"/>
  <c r="G32" i="4"/>
  <c r="I12" i="4"/>
  <c r="I13" i="4"/>
  <c r="I14" i="4"/>
  <c r="I15" i="4"/>
  <c r="I17" i="4"/>
  <c r="I18" i="4"/>
  <c r="I19" i="4"/>
  <c r="I20" i="4"/>
  <c r="I21" i="4"/>
  <c r="I22" i="4"/>
  <c r="I23" i="4"/>
  <c r="I24" i="4"/>
  <c r="I25" i="4"/>
  <c r="I7" i="4"/>
  <c r="I8" i="4"/>
  <c r="I9" i="4"/>
  <c r="I244" i="4" l="1"/>
  <c r="D248" i="4" l="1"/>
  <c r="E248" i="4"/>
  <c r="F248" i="4"/>
  <c r="G248" i="4"/>
  <c r="C248" i="4"/>
  <c r="D247" i="4"/>
  <c r="E247" i="4"/>
  <c r="F247" i="4"/>
  <c r="G247" i="4"/>
  <c r="C247" i="4"/>
  <c r="D246" i="4"/>
  <c r="E246" i="4"/>
  <c r="F246" i="4"/>
  <c r="G246" i="4"/>
  <c r="H246" i="4"/>
  <c r="C246" i="4"/>
  <c r="D244" i="4"/>
  <c r="E244" i="4"/>
  <c r="F244" i="4"/>
  <c r="G244" i="4"/>
  <c r="H244" i="4"/>
  <c r="C244" i="4"/>
  <c r="E239" i="4"/>
  <c r="F239" i="4"/>
  <c r="G239" i="4"/>
  <c r="H239" i="4"/>
  <c r="I239" i="4"/>
  <c r="E240" i="4"/>
  <c r="F240" i="4"/>
  <c r="G240" i="4"/>
  <c r="H240" i="4"/>
  <c r="I240" i="4"/>
  <c r="E241" i="4"/>
  <c r="F241" i="4"/>
  <c r="G241" i="4"/>
  <c r="H241" i="4"/>
  <c r="I241" i="4"/>
  <c r="D241" i="4"/>
  <c r="D240" i="4"/>
  <c r="D239" i="4"/>
  <c r="I229" i="4"/>
  <c r="I230" i="4"/>
  <c r="I228" i="4"/>
  <c r="I217" i="4"/>
  <c r="I218" i="4"/>
  <c r="I219" i="4"/>
  <c r="F213" i="4"/>
  <c r="I211" i="4"/>
  <c r="I212" i="4"/>
  <c r="I214" i="4"/>
  <c r="H203" i="4"/>
  <c r="H204" i="4"/>
  <c r="H201" i="4"/>
  <c r="G199" i="4"/>
  <c r="G200" i="4"/>
  <c r="H198" i="4"/>
  <c r="H193" i="4"/>
  <c r="H194" i="4"/>
  <c r="H195" i="4"/>
  <c r="H196" i="4"/>
  <c r="D188" i="4"/>
  <c r="E188" i="4"/>
  <c r="F188" i="4"/>
  <c r="G188" i="4"/>
  <c r="D183" i="4"/>
  <c r="E183" i="4"/>
  <c r="F183" i="4"/>
  <c r="D182" i="4"/>
  <c r="E182" i="4"/>
  <c r="F182" i="4"/>
  <c r="H178" i="4"/>
  <c r="H179" i="4"/>
  <c r="H180" i="4"/>
  <c r="H184" i="4"/>
  <c r="H185" i="4"/>
  <c r="H186" i="4"/>
  <c r="H171" i="4"/>
  <c r="H172" i="4"/>
  <c r="H173" i="4"/>
  <c r="H174" i="4"/>
  <c r="H175" i="4"/>
  <c r="H176" i="4"/>
  <c r="H167" i="4"/>
  <c r="H168" i="4"/>
  <c r="H169" i="4"/>
  <c r="H166" i="4"/>
  <c r="H148" i="4" l="1"/>
  <c r="H149" i="4"/>
  <c r="H150" i="4"/>
  <c r="H121" i="4"/>
  <c r="H120" i="4"/>
  <c r="H119" i="4"/>
  <c r="H118" i="4"/>
  <c r="H117" i="4"/>
  <c r="H116" i="4"/>
  <c r="G112" i="4"/>
  <c r="G113" i="4"/>
  <c r="G114" i="4"/>
  <c r="H103" i="4"/>
  <c r="H122" i="4"/>
  <c r="H123" i="4"/>
  <c r="H124" i="4"/>
  <c r="H92" i="4" l="1"/>
  <c r="H93" i="4"/>
  <c r="H94" i="4"/>
  <c r="H95" i="4"/>
  <c r="H96" i="4"/>
  <c r="H97" i="4"/>
  <c r="H83" i="4"/>
  <c r="H84" i="4"/>
  <c r="H55" i="4"/>
  <c r="H52" i="4"/>
  <c r="H53" i="4"/>
  <c r="H54" i="4"/>
  <c r="H60" i="4"/>
  <c r="H61" i="4"/>
  <c r="H62" i="4"/>
  <c r="H63" i="4"/>
  <c r="H58" i="4"/>
  <c r="H56" i="4"/>
  <c r="H57" i="4"/>
  <c r="H49" i="4"/>
  <c r="H50" i="4"/>
  <c r="H36" i="4"/>
  <c r="H37" i="4"/>
  <c r="H38" i="4"/>
  <c r="H39" i="4"/>
  <c r="H7" i="4"/>
  <c r="H8" i="4"/>
  <c r="H9" i="4"/>
  <c r="H12" i="4"/>
  <c r="H13" i="4"/>
  <c r="H14" i="4"/>
  <c r="H15" i="4"/>
  <c r="H17" i="4"/>
  <c r="H18" i="4"/>
  <c r="H19" i="4"/>
  <c r="H20" i="4"/>
  <c r="H21" i="4"/>
  <c r="H22" i="4"/>
  <c r="H23" i="4"/>
  <c r="H24" i="4"/>
  <c r="H25" i="4"/>
  <c r="C40" i="4" l="1"/>
  <c r="H40" i="4"/>
  <c r="H217" i="4" l="1"/>
  <c r="H218" i="4"/>
  <c r="H219" i="4"/>
  <c r="F214" i="4"/>
  <c r="H214" i="4"/>
  <c r="F212" i="4"/>
  <c r="D203" i="4"/>
  <c r="E203" i="4"/>
  <c r="F203" i="4"/>
  <c r="G203" i="4"/>
  <c r="D204" i="4"/>
  <c r="E204" i="4"/>
  <c r="F204" i="4"/>
  <c r="G204" i="4"/>
  <c r="D198" i="4"/>
  <c r="E198" i="4"/>
  <c r="F198" i="4"/>
  <c r="G198" i="4"/>
  <c r="D199" i="4"/>
  <c r="E199" i="4"/>
  <c r="F199" i="4"/>
  <c r="D200" i="4"/>
  <c r="E200" i="4"/>
  <c r="F200" i="4"/>
  <c r="D201" i="4"/>
  <c r="E201" i="4"/>
  <c r="F201" i="4"/>
  <c r="G201" i="4"/>
  <c r="D193" i="4"/>
  <c r="E193" i="4"/>
  <c r="F193" i="4"/>
  <c r="G193" i="4"/>
  <c r="D194" i="4"/>
  <c r="E194" i="4"/>
  <c r="F194" i="4"/>
  <c r="G194" i="4"/>
  <c r="D195" i="4"/>
  <c r="E195" i="4"/>
  <c r="F195" i="4"/>
  <c r="G195" i="4"/>
  <c r="D196" i="4"/>
  <c r="E196" i="4"/>
  <c r="F196" i="4"/>
  <c r="G196" i="4"/>
  <c r="D189" i="4"/>
  <c r="E189" i="4"/>
  <c r="F189" i="4"/>
  <c r="G189" i="4"/>
  <c r="D190" i="4"/>
  <c r="E190" i="4"/>
  <c r="F190" i="4"/>
  <c r="G190" i="4"/>
  <c r="D191" i="4"/>
  <c r="E191" i="4"/>
  <c r="F191" i="4"/>
  <c r="G191" i="4"/>
  <c r="F178" i="4"/>
  <c r="G178" i="4"/>
  <c r="F179" i="4"/>
  <c r="G179" i="4"/>
  <c r="F180" i="4"/>
  <c r="G180" i="4"/>
  <c r="F181" i="4"/>
  <c r="G181" i="4"/>
  <c r="F184" i="4"/>
  <c r="F185" i="4"/>
  <c r="F186" i="4"/>
  <c r="G171" i="4"/>
  <c r="G172" i="4"/>
  <c r="G173" i="4"/>
  <c r="G174" i="4"/>
  <c r="G175" i="4"/>
  <c r="G176" i="4"/>
  <c r="G166" i="4" l="1"/>
  <c r="G167" i="4"/>
  <c r="G168" i="4"/>
  <c r="G169" i="4"/>
  <c r="F153" i="4"/>
  <c r="G153" i="4"/>
  <c r="F154" i="4"/>
  <c r="G154" i="4"/>
  <c r="F155" i="4"/>
  <c r="G155" i="4"/>
  <c r="F157" i="4"/>
  <c r="G157" i="4"/>
  <c r="F158" i="4"/>
  <c r="G158" i="4"/>
  <c r="F159" i="4"/>
  <c r="G159" i="4"/>
  <c r="F161" i="4"/>
  <c r="G161" i="4"/>
  <c r="F162" i="4"/>
  <c r="G162" i="4"/>
  <c r="F163" i="4"/>
  <c r="G163" i="4"/>
  <c r="G148" i="4"/>
  <c r="G149" i="4"/>
  <c r="G150" i="4"/>
  <c r="G116" i="4"/>
  <c r="G117" i="4"/>
  <c r="G118" i="4"/>
  <c r="G119" i="4"/>
  <c r="G120" i="4"/>
  <c r="G121" i="4"/>
  <c r="G122" i="4"/>
  <c r="G123" i="4"/>
  <c r="G124" i="4"/>
  <c r="D112" i="4"/>
  <c r="E112" i="4"/>
  <c r="D113" i="4"/>
  <c r="E113" i="4"/>
  <c r="D114" i="4"/>
  <c r="E114" i="4"/>
  <c r="G108" i="4"/>
  <c r="G109" i="4"/>
  <c r="G110" i="4"/>
  <c r="G103" i="4"/>
  <c r="G104" i="4"/>
  <c r="G105" i="4"/>
  <c r="F96" i="4"/>
  <c r="G96" i="4"/>
  <c r="F97" i="4"/>
  <c r="G97" i="4"/>
  <c r="F94" i="4"/>
  <c r="G94" i="4"/>
  <c r="F95" i="4"/>
  <c r="G95" i="4"/>
  <c r="G92" i="4"/>
  <c r="G93" i="4"/>
  <c r="G89" i="4" l="1"/>
  <c r="G88" i="4"/>
  <c r="G87" i="4"/>
  <c r="G84" i="4"/>
  <c r="G83" i="4"/>
  <c r="D63" i="4"/>
  <c r="E63" i="4"/>
  <c r="F63" i="4"/>
  <c r="G63" i="4"/>
  <c r="H45" i="4"/>
  <c r="H46" i="4"/>
  <c r="H47" i="4"/>
  <c r="C214" i="4" l="1"/>
  <c r="C213" i="4"/>
  <c r="C241" i="4"/>
  <c r="C240" i="4"/>
  <c r="C239" i="4"/>
  <c r="I236" i="4"/>
  <c r="I235" i="4"/>
  <c r="I234" i="4"/>
  <c r="H236" i="4"/>
  <c r="H235" i="4"/>
  <c r="H234" i="4"/>
  <c r="G236" i="4"/>
  <c r="F236" i="4"/>
  <c r="G235" i="4"/>
  <c r="F235" i="4"/>
  <c r="G234" i="4"/>
  <c r="F234" i="4"/>
  <c r="E235" i="4"/>
  <c r="E236" i="4"/>
  <c r="E234" i="4"/>
  <c r="D235" i="4"/>
  <c r="D236" i="4"/>
  <c r="D234" i="4"/>
  <c r="C235" i="4"/>
  <c r="C236" i="4"/>
  <c r="C234" i="4"/>
  <c r="H230" i="4"/>
  <c r="H229" i="4"/>
  <c r="H228" i="4"/>
  <c r="G230" i="4"/>
  <c r="G229" i="4"/>
  <c r="G228" i="4"/>
  <c r="F230" i="4"/>
  <c r="F229" i="4"/>
  <c r="F228" i="4"/>
  <c r="E230" i="4"/>
  <c r="E229" i="4"/>
  <c r="E228" i="4"/>
  <c r="D230" i="4"/>
  <c r="D229" i="4"/>
  <c r="D228" i="4"/>
  <c r="C230" i="4"/>
  <c r="C229" i="4"/>
  <c r="C228" i="4"/>
  <c r="G224" i="4"/>
  <c r="G223" i="4"/>
  <c r="G222" i="4"/>
  <c r="H222" i="4"/>
  <c r="I222" i="4"/>
  <c r="H223" i="4"/>
  <c r="I223" i="4"/>
  <c r="H224" i="4"/>
  <c r="I224" i="4"/>
  <c r="F224" i="4"/>
  <c r="F223" i="4"/>
  <c r="F222" i="4"/>
  <c r="E224" i="4"/>
  <c r="E223" i="4"/>
  <c r="E222" i="4"/>
  <c r="D224" i="4"/>
  <c r="D223" i="4"/>
  <c r="D222" i="4"/>
  <c r="G219" i="4"/>
  <c r="F219" i="4"/>
  <c r="E219" i="4"/>
  <c r="D219" i="4"/>
  <c r="G218" i="4"/>
  <c r="F218" i="4"/>
  <c r="E218" i="4"/>
  <c r="D218" i="4"/>
  <c r="G217" i="4"/>
  <c r="F217" i="4"/>
  <c r="E217" i="4"/>
  <c r="D217" i="4"/>
  <c r="C219" i="4"/>
  <c r="C218" i="4"/>
  <c r="C217" i="4"/>
  <c r="E213" i="4"/>
  <c r="D213" i="4"/>
  <c r="D38" i="4" l="1"/>
  <c r="E38" i="4"/>
  <c r="F38" i="4"/>
  <c r="G38" i="4"/>
  <c r="D37" i="4"/>
  <c r="E37" i="4"/>
  <c r="F37" i="4"/>
  <c r="G37" i="4"/>
  <c r="G36" i="4"/>
  <c r="F36" i="4"/>
  <c r="E36" i="4"/>
  <c r="D36" i="4"/>
  <c r="D39" i="4"/>
  <c r="E39" i="4"/>
  <c r="F39" i="4"/>
  <c r="G39" i="4"/>
  <c r="G40" i="4" l="1"/>
  <c r="D32" i="4" l="1"/>
  <c r="E32" i="4"/>
  <c r="F32" i="4"/>
  <c r="D31" i="4"/>
  <c r="E31" i="4"/>
  <c r="F31" i="4"/>
  <c r="D30" i="4"/>
  <c r="E30" i="4"/>
  <c r="F30" i="4"/>
  <c r="D167" i="4"/>
  <c r="E167" i="4"/>
  <c r="F167" i="4"/>
  <c r="D168" i="4"/>
  <c r="E168" i="4"/>
  <c r="F168" i="4"/>
  <c r="D169" i="4"/>
  <c r="E169" i="4"/>
  <c r="F169" i="4"/>
  <c r="D166" i="4"/>
  <c r="E166" i="4"/>
  <c r="F166" i="4"/>
  <c r="D162" i="4" l="1"/>
  <c r="E162" i="4"/>
  <c r="D163" i="4"/>
  <c r="E163" i="4"/>
  <c r="D161" i="4"/>
  <c r="E161" i="4"/>
  <c r="D158" i="4"/>
  <c r="E158" i="4"/>
  <c r="D159" i="4"/>
  <c r="E159" i="4"/>
  <c r="D157" i="4"/>
  <c r="E157" i="4"/>
  <c r="D155" i="4"/>
  <c r="E155" i="4"/>
  <c r="D154" i="4"/>
  <c r="E154" i="4"/>
  <c r="D153" i="4"/>
  <c r="E153" i="4"/>
  <c r="D150" i="4"/>
  <c r="E150" i="4"/>
  <c r="F150" i="4"/>
  <c r="D149" i="4"/>
  <c r="E149" i="4"/>
  <c r="F149" i="4"/>
  <c r="D148" i="4"/>
  <c r="E148" i="4"/>
  <c r="F148" i="4"/>
  <c r="D124" i="4"/>
  <c r="E124" i="4"/>
  <c r="F124" i="4"/>
  <c r="D123" i="4"/>
  <c r="E123" i="4"/>
  <c r="F123" i="4"/>
  <c r="D122" i="4"/>
  <c r="E122" i="4"/>
  <c r="F122" i="4"/>
  <c r="D121" i="4"/>
  <c r="E121" i="4"/>
  <c r="F121" i="4"/>
  <c r="D120" i="4"/>
  <c r="E120" i="4"/>
  <c r="F120" i="4"/>
  <c r="D119" i="4"/>
  <c r="E119" i="4"/>
  <c r="F119" i="4"/>
  <c r="D118" i="4"/>
  <c r="E118" i="4"/>
  <c r="F118" i="4"/>
  <c r="F117" i="4"/>
  <c r="E117" i="4"/>
  <c r="D117" i="4"/>
  <c r="D116" i="4"/>
  <c r="E116" i="4"/>
  <c r="F116" i="4"/>
  <c r="D110" i="4"/>
  <c r="D109" i="4"/>
  <c r="D108" i="4"/>
  <c r="D105" i="4"/>
  <c r="D104" i="4"/>
  <c r="D103" i="4"/>
  <c r="E104" i="4" l="1"/>
  <c r="E105" i="4"/>
  <c r="E108" i="4"/>
  <c r="E103" i="4"/>
  <c r="E109" i="4"/>
  <c r="E110" i="4"/>
  <c r="D176" i="4" l="1"/>
  <c r="F176" i="4"/>
  <c r="D175" i="4"/>
  <c r="E175" i="4"/>
  <c r="F175" i="4"/>
  <c r="D174" i="4"/>
  <c r="F174" i="4"/>
  <c r="F173" i="4"/>
  <c r="D173" i="4"/>
  <c r="D172" i="4"/>
  <c r="F172" i="4"/>
  <c r="F171" i="4"/>
  <c r="D171" i="4"/>
  <c r="E186" i="4"/>
  <c r="D186" i="4"/>
  <c r="E185" i="4"/>
  <c r="D185" i="4"/>
  <c r="D184" i="4"/>
  <c r="E184" i="4"/>
  <c r="D181" i="4"/>
  <c r="E181" i="4"/>
  <c r="D180" i="4"/>
  <c r="E180" i="4"/>
  <c r="E179" i="4"/>
  <c r="D179" i="4"/>
  <c r="E178" i="4"/>
  <c r="D178" i="4"/>
  <c r="E173" i="4" l="1"/>
  <c r="E171" i="4"/>
  <c r="E176" i="4"/>
  <c r="E174" i="4"/>
  <c r="E97" i="4"/>
  <c r="D97" i="4"/>
  <c r="D95" i="4"/>
  <c r="E95" i="4"/>
  <c r="D93" i="4"/>
  <c r="E93" i="4"/>
  <c r="F93" i="4"/>
  <c r="F84" i="4"/>
  <c r="G58" i="4"/>
  <c r="E172" i="4" l="1"/>
  <c r="G76" i="4"/>
  <c r="G77" i="4"/>
  <c r="G79" i="4"/>
  <c r="G80" i="4"/>
  <c r="G81" i="4"/>
  <c r="G82" i="4"/>
  <c r="G45" i="4"/>
  <c r="G46" i="4"/>
  <c r="G47" i="4"/>
  <c r="G49" i="4"/>
  <c r="G50" i="4"/>
  <c r="G52" i="4"/>
  <c r="G53" i="4"/>
  <c r="G54" i="4"/>
  <c r="G55" i="4"/>
  <c r="G56" i="4"/>
  <c r="G57" i="4"/>
  <c r="G60" i="4"/>
  <c r="G61" i="4"/>
  <c r="G62" i="4"/>
  <c r="B246" i="4" l="1"/>
  <c r="B244" i="4"/>
  <c r="B239" i="4"/>
  <c r="B234" i="4"/>
  <c r="B228" i="4"/>
  <c r="C224" i="4"/>
  <c r="B224" i="4"/>
  <c r="C223" i="4"/>
  <c r="B223" i="4"/>
  <c r="C222" i="4"/>
  <c r="B222" i="4"/>
  <c r="B217" i="4"/>
  <c r="E214" i="4"/>
  <c r="D214" i="4"/>
  <c r="B211" i="4"/>
  <c r="E96" i="4"/>
  <c r="D96" i="4"/>
  <c r="E94" i="4"/>
  <c r="D94" i="4"/>
  <c r="F92" i="4"/>
  <c r="E92" i="4"/>
  <c r="D92" i="4"/>
  <c r="B92" i="4"/>
  <c r="F89" i="4"/>
  <c r="E89" i="4"/>
  <c r="D89" i="4"/>
  <c r="C89" i="4"/>
  <c r="F88" i="4"/>
  <c r="E88" i="4"/>
  <c r="D88" i="4"/>
  <c r="C88" i="4"/>
  <c r="F87" i="4"/>
  <c r="E87" i="4"/>
  <c r="D87" i="4"/>
  <c r="C87" i="4"/>
  <c r="B87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B80" i="4"/>
  <c r="F79" i="4"/>
  <c r="E79" i="4"/>
  <c r="D79" i="4"/>
  <c r="D78" i="4"/>
  <c r="F77" i="4"/>
  <c r="E77" i="4"/>
  <c r="D77" i="4"/>
  <c r="F76" i="4"/>
  <c r="E76" i="4"/>
  <c r="D76" i="4"/>
  <c r="F62" i="4"/>
  <c r="E62" i="4"/>
  <c r="D62" i="4"/>
  <c r="F61" i="4"/>
  <c r="E61" i="4"/>
  <c r="D61" i="4"/>
  <c r="F60" i="4"/>
  <c r="E60" i="4"/>
  <c r="D60" i="4"/>
  <c r="F58" i="4"/>
  <c r="E58" i="4"/>
  <c r="D58" i="4"/>
  <c r="F57" i="4"/>
  <c r="E57" i="4"/>
  <c r="D57" i="4"/>
  <c r="F56" i="4"/>
  <c r="E56" i="4"/>
  <c r="D56" i="4"/>
  <c r="F55" i="4"/>
  <c r="E55" i="4"/>
  <c r="D55" i="4"/>
  <c r="B55" i="4"/>
  <c r="F54" i="4"/>
  <c r="E54" i="4"/>
  <c r="D54" i="4"/>
  <c r="B54" i="4"/>
  <c r="F53" i="4"/>
  <c r="E53" i="4"/>
  <c r="D53" i="4"/>
  <c r="F52" i="4"/>
  <c r="E52" i="4"/>
  <c r="D52" i="4"/>
  <c r="F50" i="4"/>
  <c r="E50" i="4"/>
  <c r="D50" i="4"/>
  <c r="F49" i="4"/>
  <c r="E49" i="4"/>
  <c r="D49" i="4"/>
  <c r="F47" i="4"/>
  <c r="E47" i="4"/>
  <c r="D47" i="4"/>
  <c r="B47" i="4"/>
  <c r="F46" i="4"/>
  <c r="E46" i="4"/>
  <c r="D46" i="4"/>
  <c r="B46" i="4"/>
  <c r="F45" i="4"/>
  <c r="E45" i="4"/>
  <c r="D45" i="4"/>
  <c r="B45" i="4"/>
  <c r="G25" i="4"/>
  <c r="F25" i="4"/>
  <c r="E25" i="4"/>
  <c r="D25" i="4"/>
  <c r="G24" i="4"/>
  <c r="F24" i="4"/>
  <c r="E24" i="4"/>
  <c r="D24" i="4"/>
  <c r="G23" i="4"/>
  <c r="F23" i="4"/>
  <c r="E23" i="4"/>
  <c r="D23" i="4"/>
  <c r="G22" i="4"/>
  <c r="F22" i="4"/>
  <c r="E22" i="4"/>
  <c r="D22" i="4"/>
  <c r="G21" i="4"/>
  <c r="F21" i="4"/>
  <c r="E21" i="4"/>
  <c r="D21" i="4"/>
  <c r="G20" i="4"/>
  <c r="F20" i="4"/>
  <c r="E20" i="4"/>
  <c r="D20" i="4"/>
  <c r="G19" i="4"/>
  <c r="F19" i="4"/>
  <c r="E19" i="4"/>
  <c r="D19" i="4"/>
  <c r="G18" i="4"/>
  <c r="F18" i="4"/>
  <c r="E18" i="4"/>
  <c r="D18" i="4"/>
  <c r="G17" i="4"/>
  <c r="F17" i="4"/>
  <c r="E17" i="4"/>
  <c r="D17" i="4"/>
  <c r="B16" i="4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G9" i="4"/>
  <c r="F9" i="4"/>
  <c r="E9" i="4"/>
  <c r="D9" i="4"/>
  <c r="G8" i="4"/>
  <c r="F8" i="4"/>
  <c r="E8" i="4"/>
  <c r="D8" i="4"/>
  <c r="G7" i="4"/>
  <c r="F7" i="4"/>
  <c r="E7" i="4"/>
  <c r="D7" i="4"/>
  <c r="D40" i="4" l="1"/>
  <c r="E40" i="4"/>
  <c r="F40" i="4"/>
  <c r="B203" i="4" l="1"/>
  <c r="B198" i="4"/>
  <c r="B193" i="4"/>
  <c r="B188" i="4"/>
  <c r="B178" i="4"/>
  <c r="B171" i="4"/>
  <c r="B166" i="4"/>
  <c r="B161" i="4"/>
  <c r="B157" i="4"/>
  <c r="B153" i="4"/>
  <c r="B116" i="4"/>
  <c r="B112" i="4"/>
  <c r="B108" i="4"/>
  <c r="B103" i="4"/>
  <c r="F211" i="4" l="1"/>
  <c r="G211" i="4"/>
  <c r="H211" i="4"/>
  <c r="E211" i="4"/>
  <c r="H212" i="4"/>
  <c r="E212" i="4"/>
  <c r="C212" i="4"/>
  <c r="D212" i="4"/>
  <c r="D211" i="4"/>
  <c r="C211" i="4"/>
  <c r="B214" i="4" l="1"/>
  <c r="B167" i="4" l="1"/>
  <c r="B168" i="4"/>
  <c r="B32" i="4"/>
  <c r="B218" i="4"/>
  <c r="B230" i="4"/>
  <c r="B241" i="4"/>
  <c r="B36" i="4"/>
  <c r="B63" i="4"/>
  <c r="B62" i="4"/>
  <c r="B61" i="4"/>
  <c r="B60" i="4"/>
  <c r="B56" i="4"/>
  <c r="B52" i="4"/>
  <c r="B50" i="4"/>
  <c r="B150" i="4"/>
  <c r="B148" i="4"/>
  <c r="B124" i="4"/>
  <c r="B123" i="4"/>
  <c r="B122" i="4"/>
  <c r="B121" i="4"/>
  <c r="B120" i="4"/>
  <c r="B119" i="4"/>
  <c r="B118" i="4"/>
  <c r="B117" i="4"/>
  <c r="B114" i="4"/>
  <c r="B113" i="4"/>
  <c r="B110" i="4"/>
  <c r="B109" i="4"/>
  <c r="B105" i="4"/>
  <c r="B159" i="4"/>
  <c r="B182" i="4"/>
  <c r="B181" i="4"/>
  <c r="B180" i="4"/>
  <c r="B179" i="4"/>
  <c r="B176" i="4"/>
  <c r="B175" i="4"/>
  <c r="B149" i="4"/>
  <c r="B89" i="4"/>
  <c r="B248" i="4"/>
  <c r="B15" i="4"/>
  <c r="B20" i="4"/>
  <c r="B247" i="4"/>
  <c r="B83" i="4"/>
  <c r="B219" i="4"/>
  <c r="B229" i="4"/>
  <c r="B236" i="4"/>
  <c r="B39" i="4"/>
  <c r="B158" i="4"/>
  <c r="B204" i="4"/>
  <c r="B185" i="4"/>
  <c r="B174" i="4"/>
  <c r="B173" i="4"/>
  <c r="B172" i="4"/>
  <c r="B49" i="4"/>
  <c r="B155" i="4"/>
  <c r="B77" i="4"/>
  <c r="B79" i="4"/>
  <c r="B14" i="4"/>
  <c r="B19" i="4"/>
  <c r="B31" i="4"/>
  <c r="B30" i="4"/>
  <c r="B235" i="4"/>
  <c r="B38" i="4"/>
  <c r="B163" i="4"/>
  <c r="B194" i="4"/>
  <c r="B94" i="4"/>
  <c r="B96" i="4"/>
  <c r="B58" i="4"/>
  <c r="B8" i="4"/>
  <c r="B13" i="4"/>
  <c r="B18" i="4"/>
  <c r="B22" i="4"/>
  <c r="B240" i="4"/>
  <c r="B37" i="4"/>
  <c r="B162" i="4"/>
  <c r="B189" i="4"/>
  <c r="B104" i="4"/>
  <c r="B154" i="4"/>
  <c r="B76" i="4"/>
  <c r="B78" i="4"/>
  <c r="B88" i="4"/>
  <c r="B7" i="4"/>
  <c r="B12" i="4"/>
  <c r="B17" i="4"/>
  <c r="B21" i="4"/>
  <c r="B199" i="4"/>
  <c r="B200" i="4"/>
  <c r="B201" i="4"/>
  <c r="B84" i="4"/>
  <c r="B53" i="4" l="1"/>
  <c r="B9" i="4"/>
  <c r="B40" i="4"/>
  <c r="B57" i="4"/>
  <c r="B190" i="4" l="1"/>
  <c r="B184" i="4"/>
  <c r="B186" i="4"/>
  <c r="B183" i="4"/>
  <c r="B195" i="4"/>
  <c r="B24" i="4" l="1"/>
  <c r="B23" i="4"/>
  <c r="B25" i="4"/>
  <c r="B213" i="4" l="1"/>
  <c r="B212" i="4"/>
  <c r="B95" i="4" l="1"/>
  <c r="B97" i="4"/>
  <c r="B93" i="4"/>
  <c r="F105" i="4" l="1"/>
  <c r="F104" i="4"/>
  <c r="F113" i="4"/>
  <c r="F112" i="4"/>
  <c r="F110" i="4"/>
  <c r="F108" i="4"/>
  <c r="F109" i="4"/>
  <c r="F103" i="4"/>
  <c r="F114" i="4" l="1"/>
</calcChain>
</file>

<file path=xl/sharedStrings.xml><?xml version="1.0" encoding="utf-8"?>
<sst xmlns="http://schemas.openxmlformats.org/spreadsheetml/2006/main" count="246" uniqueCount="139">
  <si>
    <t>Moyenne</t>
  </si>
  <si>
    <t>- Haut Commissariat au Plan</t>
  </si>
  <si>
    <t>Nombre d'abonnés (En milliers)</t>
  </si>
  <si>
    <t>Annexe 7- Indicateurs sociaux</t>
  </si>
  <si>
    <t>2015</t>
  </si>
  <si>
    <t>2016</t>
  </si>
  <si>
    <t>2017</t>
  </si>
  <si>
    <t>7.1- Démographie</t>
  </si>
  <si>
    <r>
      <t xml:space="preserve">Population </t>
    </r>
    <r>
      <rPr>
        <sz val="20"/>
        <rFont val="Times New Roman"/>
        <family val="1"/>
      </rPr>
      <t>(En milliers) (1)</t>
    </r>
  </si>
  <si>
    <t>Taux d'urbanisation (en %) (1)</t>
  </si>
  <si>
    <t>Taux de féminité (en %)</t>
  </si>
  <si>
    <t>Structure selon les grands groupes d'âges (En %)</t>
  </si>
  <si>
    <t>National</t>
  </si>
  <si>
    <t>0 - 14 ans</t>
  </si>
  <si>
    <t>15 - 24 ans</t>
  </si>
  <si>
    <t>25 - 59 ans</t>
  </si>
  <si>
    <t>60 ans et plus</t>
  </si>
  <si>
    <t>Urbain</t>
  </si>
  <si>
    <r>
      <t>Effectif des ménages</t>
    </r>
    <r>
      <rPr>
        <sz val="20"/>
        <rFont val="Times New Roman"/>
        <family val="1"/>
      </rPr>
      <t xml:space="preserve"> (2)</t>
    </r>
  </si>
  <si>
    <t>Urbain (En %)</t>
  </si>
  <si>
    <t xml:space="preserve">Taille moyenne des ménages </t>
  </si>
  <si>
    <t>Rural</t>
  </si>
  <si>
    <t>15/16</t>
  </si>
  <si>
    <r>
      <t xml:space="preserve">Taux brut de natalité </t>
    </r>
    <r>
      <rPr>
        <sz val="20"/>
        <rFont val="Times New Roman"/>
        <family val="1"/>
      </rPr>
      <t xml:space="preserve">(pour mille) </t>
    </r>
  </si>
  <si>
    <r>
      <t xml:space="preserve">Taux brut de mortalité </t>
    </r>
    <r>
      <rPr>
        <sz val="20"/>
        <rFont val="Times New Roman"/>
        <family val="1"/>
      </rPr>
      <t>(pour mille)</t>
    </r>
  </si>
  <si>
    <r>
      <t xml:space="preserve">Taux brut d'accroissement démographique </t>
    </r>
    <r>
      <rPr>
        <sz val="20"/>
        <rFont val="Times New Roman"/>
        <family val="1"/>
      </rPr>
      <t>(pour mille)</t>
    </r>
  </si>
  <si>
    <t>16/17</t>
  </si>
  <si>
    <t>7.2- Education et formation</t>
  </si>
  <si>
    <t xml:space="preserve">Filles </t>
  </si>
  <si>
    <r>
      <t>Effectif des préscolarisés</t>
    </r>
    <r>
      <rPr>
        <sz val="20"/>
        <rFont val="Times New Roman"/>
        <family val="1"/>
      </rPr>
      <t xml:space="preserve"> </t>
    </r>
  </si>
  <si>
    <t>Dont préscolaire moderne (En %)</t>
  </si>
  <si>
    <t>Effectif des élèves et des étudiants</t>
  </si>
  <si>
    <t>Enseignement primaire</t>
  </si>
  <si>
    <t xml:space="preserve">Dont public (En %) </t>
  </si>
  <si>
    <t>Enseignement secondaire collégial</t>
  </si>
  <si>
    <t>Enseignement secondaire qualifiant</t>
  </si>
  <si>
    <t>Effectif du personnel enseignant dans le secteur public</t>
  </si>
  <si>
    <t>Enseignement supérieur universitaire (personnel permanent)</t>
  </si>
  <si>
    <t>(1) Rétroprojections du CERED 2008 et 2017 et RGPH 2014</t>
  </si>
  <si>
    <t>(2) Les ménages nomades ne sont pas inclus</t>
  </si>
  <si>
    <t>Annexe 7- Indicateurs sociaux (suite 1)</t>
  </si>
  <si>
    <t>01/02</t>
  </si>
  <si>
    <t>Effectif en formation pédagogique</t>
  </si>
  <si>
    <r>
      <t>Effectif en formation professionnelle</t>
    </r>
    <r>
      <rPr>
        <sz val="20"/>
        <rFont val="Times New Roman"/>
        <family val="1"/>
      </rPr>
      <t>(1)</t>
    </r>
  </si>
  <si>
    <t xml:space="preserve">Technicien (%) </t>
  </si>
  <si>
    <t>Masculin</t>
  </si>
  <si>
    <t>Féminin</t>
  </si>
  <si>
    <r>
      <t xml:space="preserve">Budget de fonctionnement du MEN  </t>
    </r>
    <r>
      <rPr>
        <sz val="20"/>
        <rFont val="Times New Roman"/>
        <family val="1"/>
      </rPr>
      <t>(En millions dh) (3)</t>
    </r>
  </si>
  <si>
    <t>Part dans le budget général de l'Etat (En %)</t>
  </si>
  <si>
    <r>
      <t>Budget d'investissement du MEN</t>
    </r>
    <r>
      <rPr>
        <sz val="20"/>
        <rFont val="Times New Roman"/>
        <family val="1"/>
      </rPr>
      <t xml:space="preserve"> (En millions dh) (3)</t>
    </r>
  </si>
  <si>
    <r>
      <t>Budget global du MEN</t>
    </r>
    <r>
      <rPr>
        <sz val="20"/>
        <rFont val="Times New Roman"/>
        <family val="1"/>
      </rPr>
      <t xml:space="preserve"> (En millions dh)(3)</t>
    </r>
  </si>
  <si>
    <t>7.3-Emploi et salaires</t>
  </si>
  <si>
    <r>
      <t>7.3.1- Activité, emploi et chômage</t>
    </r>
    <r>
      <rPr>
        <sz val="20"/>
        <rFont val="Times New Roman"/>
        <family val="1"/>
      </rPr>
      <t xml:space="preserve"> (15 ans et plus)</t>
    </r>
  </si>
  <si>
    <t>Population active 15 ans et plus (En milliers)</t>
  </si>
  <si>
    <t>25 - 44 ans</t>
  </si>
  <si>
    <t>45 - 59 ans</t>
  </si>
  <si>
    <r>
      <t xml:space="preserve">Taux d'activité </t>
    </r>
    <r>
      <rPr>
        <sz val="20"/>
        <rFont val="Times New Roman"/>
        <family val="1"/>
      </rPr>
      <t>(En %)</t>
    </r>
  </si>
  <si>
    <t>(1) Public et Privé, non compris la formation par apprentissage</t>
  </si>
  <si>
    <t>Annexe 7- Indicateurs sociaux (suite 2)</t>
  </si>
  <si>
    <r>
      <t xml:space="preserve">Population active occupée </t>
    </r>
    <r>
      <rPr>
        <sz val="20"/>
        <rFont val="Times New Roman"/>
        <family val="1"/>
      </rPr>
      <t>(En milliers)</t>
    </r>
  </si>
  <si>
    <r>
      <t xml:space="preserve"> Structure de l'emploi national selon les branches d'activité</t>
    </r>
    <r>
      <rPr>
        <sz val="20"/>
        <rFont val="Times New Roman"/>
        <family val="1"/>
      </rPr>
      <t xml:space="preserve"> (En %) </t>
    </r>
  </si>
  <si>
    <t>Agriculture, forêt et pêche</t>
  </si>
  <si>
    <t>Industrie</t>
  </si>
  <si>
    <t>Bâtiments et travaux publics</t>
  </si>
  <si>
    <r>
      <t xml:space="preserve">Population active en chômage  </t>
    </r>
    <r>
      <rPr>
        <sz val="20"/>
        <rFont val="Times New Roman"/>
        <family val="1"/>
      </rPr>
      <t xml:space="preserve">(En milliers) </t>
    </r>
  </si>
  <si>
    <t xml:space="preserve">Urbain  </t>
  </si>
  <si>
    <r>
      <t xml:space="preserve">Taux de féminité de la population active en chômage </t>
    </r>
    <r>
      <rPr>
        <sz val="20"/>
        <rFont val="Times New Roman"/>
        <family val="1"/>
      </rPr>
      <t>(En %)</t>
    </r>
  </si>
  <si>
    <r>
      <t xml:space="preserve">Taux de chômage selon le sexe </t>
    </r>
    <r>
      <rPr>
        <sz val="20"/>
        <rFont val="Times New Roman"/>
        <family val="1"/>
      </rPr>
      <t>(En %)</t>
    </r>
  </si>
  <si>
    <r>
      <t xml:space="preserve">Taux de chômage urbain selon l'âge </t>
    </r>
    <r>
      <rPr>
        <sz val="20"/>
        <rFont val="Times New Roman"/>
        <family val="1"/>
      </rPr>
      <t xml:space="preserve"> (En %)</t>
    </r>
  </si>
  <si>
    <t>15-24 ans</t>
  </si>
  <si>
    <r>
      <t xml:space="preserve">Taux de chômage rural selon l'âge </t>
    </r>
    <r>
      <rPr>
        <sz val="20"/>
        <rFont val="Times New Roman"/>
        <family val="1"/>
      </rPr>
      <t xml:space="preserve"> (En %)</t>
    </r>
  </si>
  <si>
    <r>
      <t xml:space="preserve">Taux de chômage urbain selon le diplôme </t>
    </r>
    <r>
      <rPr>
        <sz val="20"/>
        <rFont val="Times New Roman"/>
        <family val="1"/>
      </rPr>
      <t xml:space="preserve"> (En %)</t>
    </r>
  </si>
  <si>
    <t>Sans diplôme</t>
  </si>
  <si>
    <t>Niveau moyen</t>
  </si>
  <si>
    <t xml:space="preserve">Niveau supérieur </t>
  </si>
  <si>
    <t>Ayant un diplôme</t>
  </si>
  <si>
    <r>
      <t xml:space="preserve">Taux de chômage rural selon le diplôme </t>
    </r>
    <r>
      <rPr>
        <sz val="20"/>
        <rFont val="Times New Roman"/>
        <family val="1"/>
      </rPr>
      <t xml:space="preserve"> (En %)</t>
    </r>
  </si>
  <si>
    <r>
      <t>Source</t>
    </r>
    <r>
      <rPr>
        <sz val="16"/>
        <rFont val="Times New Roman"/>
        <family val="1"/>
      </rPr>
      <t xml:space="preserve"> :  - Haut Commissariat au Plan</t>
    </r>
  </si>
  <si>
    <t>Annexe 7- Indicateurs sociaux (suite 3)</t>
  </si>
  <si>
    <r>
      <t>7.4- Santé</t>
    </r>
    <r>
      <rPr>
        <b/>
        <sz val="14"/>
        <rFont val="Times New Roman"/>
        <family val="1"/>
      </rPr>
      <t xml:space="preserve"> (1)</t>
    </r>
  </si>
  <si>
    <t>Nombre d'habitants par médecin (public et  privé)</t>
  </si>
  <si>
    <t>Nombre d'habitants par établissement de soin de santé de base</t>
  </si>
  <si>
    <t>Total des journées d'hospitalisation (En milliers)</t>
  </si>
  <si>
    <t>Évolution des établissements de soins de santé de base (En nombre)</t>
  </si>
  <si>
    <t>Espérance de vie à la naissance (En nombre d'années)</t>
  </si>
  <si>
    <t>2014</t>
  </si>
  <si>
    <t xml:space="preserve">Part de la population située au dessous du seuil de la pauvreté (En%) </t>
  </si>
  <si>
    <t xml:space="preserve">Déciles de la dépense totale par ménage </t>
  </si>
  <si>
    <t>10% des ménages les moins aisés</t>
  </si>
  <si>
    <t>10% des ménages les plus aisés</t>
  </si>
  <si>
    <t>Écart entre les deux déciles</t>
  </si>
  <si>
    <r>
      <t>Ménages disposant de l'électricité</t>
    </r>
    <r>
      <rPr>
        <sz val="20"/>
        <rFont val="Times New Roman"/>
        <family val="1"/>
      </rPr>
      <t xml:space="preserve"> (En %) </t>
    </r>
  </si>
  <si>
    <t>Programme d'Electrification Rurale Généralisée</t>
  </si>
  <si>
    <t>Taux d'Electrification Rurale  (En %)</t>
  </si>
  <si>
    <t>Nombre de villages</t>
  </si>
  <si>
    <t xml:space="preserve">    Cette mise à jour se fonde sur l’hypothèse d’un prolongement, à 2008, de la tendance des dépenses de consommation, observée  entre 2001 et 2007.</t>
  </si>
  <si>
    <t>2018</t>
  </si>
  <si>
    <t>17/18</t>
  </si>
  <si>
    <t>2019</t>
  </si>
  <si>
    <t>18/19</t>
  </si>
  <si>
    <t>Professeurs du primaire</t>
  </si>
  <si>
    <t>Professeurs du secondaire collégial</t>
  </si>
  <si>
    <t>-</t>
  </si>
  <si>
    <t>Professeurs du secondaire qualifiant</t>
  </si>
  <si>
    <t xml:space="preserve"> Inspecteurs pédagogiques</t>
  </si>
  <si>
    <t>Cadres  d’orientation et de planification de l’éducation</t>
  </si>
  <si>
    <t>Agrégés</t>
  </si>
  <si>
    <r>
      <t xml:space="preserve">Taux d'analphabétisme </t>
    </r>
    <r>
      <rPr>
        <sz val="20"/>
        <rFont val="Times New Roman"/>
        <family val="1"/>
      </rPr>
      <t>des 10 ans et plus (2)</t>
    </r>
  </si>
  <si>
    <t>25-34 ans</t>
  </si>
  <si>
    <t>35-44 ans</t>
  </si>
  <si>
    <t>45 ans et plus</t>
  </si>
  <si>
    <r>
      <t xml:space="preserve">Structure de la population active agée de 15 ans et plus selon les groupes d'âges </t>
    </r>
    <r>
      <rPr>
        <sz val="20"/>
        <rFont val="Times New Roman"/>
        <family val="1"/>
      </rPr>
      <t>(En %)</t>
    </r>
  </si>
  <si>
    <r>
      <t>Structure de la population active occupée agée de 15 ans et plus selon les groupes d'âges</t>
    </r>
    <r>
      <rPr>
        <sz val="20"/>
        <rFont val="Times New Roman"/>
        <family val="1"/>
      </rPr>
      <t xml:space="preserve"> (En %)</t>
    </r>
  </si>
  <si>
    <t>Services</t>
  </si>
  <si>
    <r>
      <t>Part de la population rurale bénéficiant de l'eau potable (PAGER)</t>
    </r>
    <r>
      <rPr>
        <b/>
        <sz val="14"/>
        <rFont val="Times New Roman"/>
        <family val="1"/>
      </rPr>
      <t xml:space="preserve"> </t>
    </r>
  </si>
  <si>
    <t xml:space="preserve"> </t>
  </si>
  <si>
    <t>19/20</t>
  </si>
  <si>
    <t>20/21</t>
  </si>
  <si>
    <t>2010-2015</t>
  </si>
  <si>
    <t>2010-205</t>
  </si>
  <si>
    <t>2021</t>
  </si>
  <si>
    <r>
      <t>Source</t>
    </r>
    <r>
      <rPr>
        <sz val="16"/>
        <rFont val="Times New Roman"/>
        <family val="1"/>
      </rPr>
      <t xml:space="preserve"> :  - Ministère de l'Education Nationale du préscolaire er des Sports</t>
    </r>
  </si>
  <si>
    <t>- Ministère de l'Enseignement Supérieur, de la Recherche Scientifique et de l'Innovation</t>
  </si>
  <si>
    <t xml:space="preserve">                 - Haut Commissariat au Plan                      -Ministère de la Santé et de la Protection Sociale</t>
  </si>
  <si>
    <t xml:space="preserve">Indice synthétique de fécondité </t>
  </si>
  <si>
    <t>Taux spécifique de scolarisation au primaire (de 6 à 11 ans) 
(en %) (3)</t>
  </si>
  <si>
    <t>Enseignement supérieur (Public et privé) (4)</t>
  </si>
  <si>
    <t>(3) Pourcentage de la population d'un âge spécifique scolarisée, quelque soit le niveau d'éducation.</t>
  </si>
  <si>
    <t>(4) non compris la formation des cadres et la formation professionnelle post-bac.</t>
  </si>
  <si>
    <t>(3) Il s'agit des dépenses du Ministère de l'Education Nationale du préscolaire er des Sports, réalisations</t>
  </si>
  <si>
    <r>
      <t>Source</t>
    </r>
    <r>
      <rPr>
        <sz val="16"/>
        <rFont val="Times New Roman"/>
        <family val="1"/>
      </rPr>
      <t xml:space="preserve"> : - Ministère de l'Economie et des Finances </t>
    </r>
  </si>
  <si>
    <t xml:space="preserve">Enquête démographique 2010         Enquête nationale sur l'analphabétime 2012 MEN     </t>
  </si>
  <si>
    <t xml:space="preserve">(2) Source : RGPH pour 1982, 1994, 2004 et 2014 ENNVM 1998/1999    Rapport National 2009 et 2012 sur les OMD (HCP), La femme marociaine en chiffres 2014, 2018 et 2019     </t>
  </si>
  <si>
    <r>
      <t>Source</t>
    </r>
    <r>
      <rPr>
        <sz val="16"/>
        <rFont val="Times New Roman"/>
        <family val="1"/>
      </rPr>
      <t xml:space="preserve"> :  - Haut Commissariat au Plan, Ministère de la Santé et de la protection sociale</t>
    </r>
  </si>
  <si>
    <t>(1) Santé en chiffres 2004-2015 et rapport de performance 2016 du ministère de la Santé, chiffres clés 2019, HCP,  Carte sanitaire situation de l'offre de soins,  octobre 2019 et EPSF 2011</t>
  </si>
  <si>
    <t>Taux de prévalence contraceptive (En %)</t>
  </si>
  <si>
    <r>
      <t xml:space="preserve">7.5- Niveau de vie et Equipements de base </t>
    </r>
    <r>
      <rPr>
        <b/>
        <sz val="14"/>
        <rFont val="Times New Roman"/>
        <family val="1"/>
      </rPr>
      <t>(2)</t>
    </r>
  </si>
  <si>
    <t xml:space="preserve">(2) Les indicateurs relatifs à l’année 2008 sont obtenus à partir de la mise à jour de la dépense annuelle moyenne par personne, observée en 2007 par l’enquête
 sur le niveau de vie des ménages 2007. </t>
  </si>
  <si>
    <t>(2) ENCDM 1984/85 et  2000/01, ENNVM 1990/91,  1998/99 et 2006/07,   Rapports nationaux sur les OMD, Indicateurs sociaux et RGPH pour 1994,2004 et 2014, santé en chiffres 2015, édition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</si>
</sst>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DH&quot;_-;\-* #,##0.00\ &quot;DH&quot;_-;_-* &quot;-&quot;??\ &quot;DH&quot;_-;_-@_-"/>
    <numFmt numFmtId="164" formatCode="_-* #,##0.00\ _€_-;\-* #,##0.00\ _€_-;_-* &quot;-&quot;??\ _€_-;_-@_-"/>
    <numFmt numFmtId="165" formatCode="[$-40C]d\-mmm\-yy;@"/>
    <numFmt numFmtId="166" formatCode="#,##0.0"/>
    <numFmt numFmtId="167" formatCode="0.0"/>
    <numFmt numFmtId="171" formatCode="[$-409]mmm/yy;@"/>
    <numFmt numFmtId="172" formatCode="_(* #,##0_);_(* \(#,##0\);_(* &quot;-&quot;_);_(@_)"/>
    <numFmt numFmtId="173" formatCode="_(&quot;$&quot;* #,##0_);_(&quot;$&quot;* \(#,##0\);_(&quot;$&quot;* &quot;-&quot;_);_(@_)"/>
    <numFmt numFmtId="174" formatCode="_-* #,##0.00\ [$€-1]_-;\-* #,##0.00\ [$€-1]_-;_-* &quot;-&quot;??\ [$€-1]_-"/>
    <numFmt numFmtId="175" formatCode="_-* #,##0.00\ [$€]_-;\-* #,##0.00\ [$€]_-;_-* &quot;-&quot;??\ [$€]_-;_-@_-"/>
    <numFmt numFmtId="176" formatCode="_(* #,##0.00_);_(* \(#,##0.00\);_(* &quot;-&quot;??_);_(@_)"/>
    <numFmt numFmtId="177" formatCode="_ * #,##0.00_ \ [$$-C0C]_ ;_ * \-#,##0.00\ \ [$$-C0C]_ ;_ * &quot;-&quot;??_ \ [$$-C0C]_ ;_ @_ "/>
    <numFmt numFmtId="178" formatCode="[$-40C]d\-mmm;@"/>
    <numFmt numFmtId="179" formatCode="_(&quot;$&quot;* #,##0.00_);_(&quot;$&quot;* \(#,##0.00\);_(&quot;$&quot;* &quot;-&quot;??_);_(@_)"/>
  </numFmts>
  <fonts count="36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b/>
      <i/>
      <sz val="24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20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6"/>
      <name val="Times New Roman"/>
      <family val="1"/>
    </font>
    <font>
      <b/>
      <sz val="20"/>
      <color indexed="18"/>
      <name val="Times New Roman"/>
      <family val="1"/>
    </font>
    <font>
      <b/>
      <sz val="20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i/>
      <u/>
      <sz val="13"/>
      <name val="Times New Roman"/>
      <family val="1"/>
    </font>
    <font>
      <i/>
      <sz val="20"/>
      <name val="Times New Roman"/>
      <family val="1"/>
    </font>
    <font>
      <i/>
      <sz val="17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D1D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medium">
        <color theme="3"/>
      </bottom>
      <diagonal/>
    </border>
  </borders>
  <cellStyleXfs count="1544">
    <xf numFmtId="165" fontId="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" fillId="0" borderId="0"/>
    <xf numFmtId="165" fontId="2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1" fontId="20" fillId="0" borderId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7" fontId="21" fillId="4" borderId="7">
      <alignment horizontal="right" vertical="center"/>
    </xf>
    <xf numFmtId="167" fontId="22" fillId="4" borderId="7">
      <alignment horizontal="right" vertical="center" indent="1"/>
    </xf>
    <xf numFmtId="0" fontId="23" fillId="5" borderId="8">
      <alignment horizontal="center" vertical="center"/>
    </xf>
    <xf numFmtId="172" fontId="20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173" fontId="20" fillId="0" borderId="0" applyFont="0" applyFill="0" applyBorder="0" applyAlignment="0" applyProtection="0"/>
    <xf numFmtId="165" fontId="20" fillId="0" borderId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177" fontId="26" fillId="4" borderId="9" applyFill="0" applyBorder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/>
    <xf numFmtId="0" fontId="20" fillId="0" borderId="0"/>
    <xf numFmtId="0" fontId="20" fillId="0" borderId="0"/>
    <xf numFmtId="165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3" fillId="0" borderId="0"/>
    <xf numFmtId="165" fontId="20" fillId="0" borderId="0"/>
    <xf numFmtId="0" fontId="20" fillId="0" borderId="0"/>
    <xf numFmtId="165" fontId="26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0" fillId="0" borderId="0"/>
    <xf numFmtId="0" fontId="20" fillId="0" borderId="0"/>
    <xf numFmtId="171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0" fillId="0" borderId="0"/>
    <xf numFmtId="0" fontId="3" fillId="0" borderId="0"/>
    <xf numFmtId="0" fontId="20" fillId="0" borderId="0"/>
    <xf numFmtId="0" fontId="3" fillId="0" borderId="0"/>
    <xf numFmtId="165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0" fillId="0" borderId="0"/>
    <xf numFmtId="165" fontId="20" fillId="0" borderId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1" fillId="0" borderId="8" applyNumberFormat="0" applyAlignment="0">
      <alignment horizontal="center"/>
    </xf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" fillId="0" borderId="0"/>
    <xf numFmtId="165" fontId="1" fillId="0" borderId="0"/>
  </cellStyleXfs>
  <cellXfs count="174">
    <xf numFmtId="0" fontId="0" fillId="0" borderId="0" xfId="0" applyNumberFormat="1"/>
    <xf numFmtId="166" fontId="7" fillId="0" borderId="0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left"/>
    </xf>
    <xf numFmtId="165" fontId="9" fillId="0" borderId="2" xfId="1" applyNumberFormat="1" applyFont="1" applyFill="1" applyBorder="1" applyAlignment="1">
      <alignment horizontal="center"/>
    </xf>
    <xf numFmtId="165" fontId="6" fillId="0" borderId="2" xfId="1" applyNumberFormat="1" applyFont="1" applyFill="1" applyBorder="1"/>
    <xf numFmtId="165" fontId="10" fillId="0" borderId="2" xfId="1" applyNumberFormat="1" applyFont="1" applyFill="1" applyBorder="1"/>
    <xf numFmtId="166" fontId="7" fillId="0" borderId="2" xfId="1" applyNumberFormat="1" applyFont="1" applyFill="1" applyBorder="1" applyAlignment="1">
      <alignment horizontal="center" vertical="center"/>
    </xf>
    <xf numFmtId="165" fontId="6" fillId="0" borderId="0" xfId="1" applyFont="1" applyFill="1"/>
    <xf numFmtId="165" fontId="12" fillId="3" borderId="0" xfId="1" applyNumberFormat="1" applyFont="1" applyFill="1" applyBorder="1" applyAlignment="1">
      <alignment horizontal="center"/>
    </xf>
    <xf numFmtId="165" fontId="14" fillId="0" borderId="0" xfId="1" applyFont="1" applyFill="1"/>
    <xf numFmtId="165" fontId="15" fillId="3" borderId="2" xfId="1" applyNumberFormat="1" applyFont="1" applyFill="1" applyBorder="1" applyAlignment="1">
      <alignment horizontal="left"/>
    </xf>
    <xf numFmtId="165" fontId="9" fillId="3" borderId="2" xfId="1" applyNumberFormat="1" applyFont="1" applyFill="1" applyBorder="1" applyAlignment="1">
      <alignment horizontal="center"/>
    </xf>
    <xf numFmtId="1" fontId="16" fillId="3" borderId="2" xfId="1" applyNumberFormat="1" applyFont="1" applyFill="1" applyBorder="1" applyAlignment="1">
      <alignment horizontal="center"/>
    </xf>
    <xf numFmtId="165" fontId="6" fillId="0" borderId="0" xfId="1" applyNumberFormat="1" applyFont="1" applyFill="1"/>
    <xf numFmtId="165" fontId="19" fillId="0" borderId="0" xfId="1" applyNumberFormat="1" applyFont="1" applyFill="1" applyBorder="1"/>
    <xf numFmtId="165" fontId="16" fillId="3" borderId="2" xfId="1" quotePrefix="1" applyNumberFormat="1" applyFont="1" applyFill="1" applyBorder="1" applyAlignment="1">
      <alignment horizontal="center" vertical="center"/>
    </xf>
    <xf numFmtId="165" fontId="19" fillId="0" borderId="0" xfId="1" applyNumberFormat="1" applyFont="1" applyFill="1"/>
    <xf numFmtId="165" fontId="10" fillId="0" borderId="0" xfId="1" applyFont="1" applyFill="1"/>
    <xf numFmtId="165" fontId="7" fillId="0" borderId="0" xfId="1" applyNumberFormat="1" applyFont="1" applyFill="1"/>
    <xf numFmtId="165" fontId="15" fillId="0" borderId="2" xfId="1" applyNumberFormat="1" applyFont="1" applyFill="1" applyBorder="1" applyAlignment="1">
      <alignment horizontal="center"/>
    </xf>
    <xf numFmtId="165" fontId="11" fillId="3" borderId="5" xfId="1" applyNumberFormat="1" applyFont="1" applyFill="1" applyBorder="1"/>
    <xf numFmtId="165" fontId="7" fillId="0" borderId="0" xfId="1" applyFont="1" applyFill="1"/>
    <xf numFmtId="165" fontId="7" fillId="0" borderId="0" xfId="1" applyNumberFormat="1" applyFont="1" applyFill="1" applyBorder="1"/>
    <xf numFmtId="165" fontId="17" fillId="0" borderId="0" xfId="1" applyFont="1" applyFill="1"/>
    <xf numFmtId="1" fontId="19" fillId="0" borderId="0" xfId="1" applyNumberFormat="1" applyFont="1" applyFill="1" applyAlignment="1">
      <alignment horizontal="center"/>
    </xf>
    <xf numFmtId="1" fontId="16" fillId="3" borderId="2" xfId="1" applyNumberFormat="1" applyFont="1" applyFill="1" applyBorder="1" applyAlignment="1">
      <alignment horizontal="center" vertical="center"/>
    </xf>
    <xf numFmtId="165" fontId="7" fillId="0" borderId="0" xfId="1" applyFont="1" applyFill="1" applyBorder="1"/>
    <xf numFmtId="1" fontId="7" fillId="0" borderId="0" xfId="1" applyNumberFormat="1" applyFont="1" applyFill="1"/>
    <xf numFmtId="165" fontId="19" fillId="0" borderId="0" xfId="1" applyFont="1" applyFill="1"/>
    <xf numFmtId="165" fontId="18" fillId="0" borderId="6" xfId="1" quotePrefix="1" applyNumberFormat="1" applyFont="1" applyFill="1" applyBorder="1" applyAlignment="1">
      <alignment horizontal="left"/>
    </xf>
    <xf numFmtId="165" fontId="32" fillId="0" borderId="0" xfId="1" applyFont="1" applyFill="1" applyBorder="1" applyAlignment="1">
      <alignment horizontal="left" indent="1"/>
    </xf>
    <xf numFmtId="165" fontId="10" fillId="0" borderId="0" xfId="1" applyFont="1" applyFill="1" applyAlignment="1">
      <alignment horizontal="center"/>
    </xf>
    <xf numFmtId="1" fontId="19" fillId="0" borderId="0" xfId="1" applyNumberFormat="1" applyFont="1" applyFill="1"/>
    <xf numFmtId="165" fontId="8" fillId="0" borderId="2" xfId="1" applyFont="1" applyFill="1" applyBorder="1" applyAlignment="1">
      <alignment horizontal="left"/>
    </xf>
    <xf numFmtId="165" fontId="9" fillId="0" borderId="2" xfId="1" applyFont="1" applyFill="1" applyBorder="1" applyAlignment="1">
      <alignment horizontal="center"/>
    </xf>
    <xf numFmtId="165" fontId="6" fillId="0" borderId="2" xfId="1" applyFont="1" applyFill="1" applyBorder="1"/>
    <xf numFmtId="165" fontId="15" fillId="0" borderId="2" xfId="1" applyFont="1" applyFill="1" applyBorder="1" applyAlignment="1">
      <alignment horizontal="center"/>
    </xf>
    <xf numFmtId="165" fontId="10" fillId="0" borderId="2" xfId="1" applyFont="1" applyFill="1" applyBorder="1"/>
    <xf numFmtId="165" fontId="11" fillId="3" borderId="0" xfId="1" applyFont="1" applyFill="1" applyBorder="1"/>
    <xf numFmtId="165" fontId="12" fillId="3" borderId="0" xfId="1" applyFont="1" applyFill="1" applyBorder="1" applyAlignment="1">
      <alignment horizontal="center"/>
    </xf>
    <xf numFmtId="165" fontId="13" fillId="3" borderId="2" xfId="1" applyFont="1" applyFill="1" applyBorder="1" applyAlignment="1">
      <alignment horizontal="center"/>
    </xf>
    <xf numFmtId="165" fontId="13" fillId="3" borderId="5" xfId="1" applyFont="1" applyFill="1" applyBorder="1" applyAlignment="1">
      <alignment horizontal="center"/>
    </xf>
    <xf numFmtId="165" fontId="13" fillId="3" borderId="10" xfId="1" applyFont="1" applyFill="1" applyBorder="1" applyAlignment="1">
      <alignment horizontal="center"/>
    </xf>
    <xf numFmtId="165" fontId="15" fillId="3" borderId="2" xfId="1" applyFont="1" applyFill="1" applyBorder="1" applyAlignment="1">
      <alignment horizontal="left"/>
    </xf>
    <xf numFmtId="165" fontId="9" fillId="3" borderId="2" xfId="1" applyFont="1" applyFill="1" applyBorder="1" applyAlignment="1">
      <alignment horizontal="center"/>
    </xf>
    <xf numFmtId="1" fontId="16" fillId="3" borderId="2" xfId="1" quotePrefix="1" applyNumberFormat="1" applyFont="1" applyFill="1" applyBorder="1" applyAlignment="1">
      <alignment horizontal="center"/>
    </xf>
    <xf numFmtId="1" fontId="16" fillId="3" borderId="11" xfId="1" quotePrefix="1" applyNumberFormat="1" applyFont="1" applyFill="1" applyBorder="1" applyAlignment="1">
      <alignment horizontal="center"/>
    </xf>
    <xf numFmtId="165" fontId="6" fillId="0" borderId="0" xfId="1" applyFont="1" applyFill="1" applyBorder="1"/>
    <xf numFmtId="165" fontId="17" fillId="0" borderId="0" xfId="1519" applyNumberFormat="1" applyFont="1" applyFill="1" applyBorder="1" applyAlignment="1">
      <alignment horizontal="left"/>
    </xf>
    <xf numFmtId="165" fontId="17" fillId="0" borderId="0" xfId="1519" applyNumberFormat="1" applyFont="1" applyFill="1" applyAlignment="1">
      <alignment horizontal="center"/>
    </xf>
    <xf numFmtId="165" fontId="17" fillId="0" borderId="0" xfId="1519" applyNumberFormat="1" applyFont="1" applyFill="1" applyBorder="1" applyAlignment="1">
      <alignment horizontal="left" indent="3"/>
    </xf>
    <xf numFmtId="1" fontId="17" fillId="0" borderId="0" xfId="1519" applyNumberFormat="1" applyFont="1" applyFill="1" applyAlignment="1">
      <alignment horizontal="center"/>
    </xf>
    <xf numFmtId="165" fontId="7" fillId="0" borderId="0" xfId="1519" quotePrefix="1" applyNumberFormat="1" applyFont="1" applyFill="1" applyBorder="1" applyAlignment="1">
      <alignment horizontal="left" indent="4"/>
    </xf>
    <xf numFmtId="167" fontId="7" fillId="0" borderId="0" xfId="1519" applyNumberFormat="1" applyFont="1" applyFill="1" applyAlignment="1">
      <alignment horizontal="center"/>
    </xf>
    <xf numFmtId="165" fontId="7" fillId="0" borderId="0" xfId="1519" applyNumberFormat="1" applyFont="1" applyFill="1" applyBorder="1" applyAlignment="1">
      <alignment horizontal="left" vertical="center" wrapText="1" indent="4"/>
    </xf>
    <xf numFmtId="165" fontId="7" fillId="0" borderId="0" xfId="1519" applyNumberFormat="1" applyFont="1" applyFill="1"/>
    <xf numFmtId="165" fontId="7" fillId="0" borderId="0" xfId="1519" applyNumberFormat="1" applyFont="1" applyFill="1" applyBorder="1" applyAlignment="1">
      <alignment horizontal="left" indent="6"/>
    </xf>
    <xf numFmtId="165" fontId="7" fillId="0" borderId="0" xfId="1519" applyNumberFormat="1" applyFont="1" applyFill="1" applyBorder="1" applyAlignment="1">
      <alignment horizontal="left" indent="8"/>
    </xf>
    <xf numFmtId="165" fontId="17" fillId="0" borderId="0" xfId="1519" quotePrefix="1" applyNumberFormat="1" applyFont="1" applyFill="1" applyBorder="1" applyAlignment="1">
      <alignment horizontal="left" indent="4"/>
    </xf>
    <xf numFmtId="167" fontId="17" fillId="0" borderId="0" xfId="1519" applyNumberFormat="1" applyFont="1" applyFill="1" applyAlignment="1">
      <alignment horizontal="center"/>
    </xf>
    <xf numFmtId="165" fontId="7" fillId="0" borderId="0" xfId="1519" applyNumberFormat="1" applyFont="1" applyFill="1" applyBorder="1" applyAlignment="1">
      <alignment horizontal="left" indent="5"/>
    </xf>
    <xf numFmtId="165" fontId="17" fillId="0" borderId="0" xfId="1519" applyNumberFormat="1" applyFont="1" applyFill="1" applyBorder="1" applyAlignment="1">
      <alignment horizontal="left" indent="4"/>
    </xf>
    <xf numFmtId="2" fontId="17" fillId="0" borderId="0" xfId="1519" applyNumberFormat="1" applyFont="1" applyFill="1" applyAlignment="1">
      <alignment horizontal="center"/>
    </xf>
    <xf numFmtId="2" fontId="7" fillId="0" borderId="0" xfId="1519" applyNumberFormat="1" applyFont="1" applyFill="1" applyAlignment="1">
      <alignment horizontal="center"/>
    </xf>
    <xf numFmtId="2" fontId="7" fillId="0" borderId="0" xfId="1519" applyNumberFormat="1" applyFont="1" applyFill="1" applyBorder="1" applyAlignment="1">
      <alignment horizontal="center"/>
    </xf>
    <xf numFmtId="2" fontId="7" fillId="0" borderId="2" xfId="1519" applyNumberFormat="1" applyFont="1" applyFill="1" applyBorder="1" applyAlignment="1">
      <alignment horizontal="center"/>
    </xf>
    <xf numFmtId="165" fontId="11" fillId="3" borderId="5" xfId="1" applyFont="1" applyFill="1" applyBorder="1"/>
    <xf numFmtId="165" fontId="12" fillId="3" borderId="5" xfId="1" applyFont="1" applyFill="1" applyBorder="1" applyAlignment="1">
      <alignment horizontal="center"/>
    </xf>
    <xf numFmtId="165" fontId="7" fillId="0" borderId="0" xfId="1519" applyNumberFormat="1" applyFont="1" applyFill="1" applyAlignment="1">
      <alignment horizontal="center"/>
    </xf>
    <xf numFmtId="165" fontId="17" fillId="0" borderId="0" xfId="1519" applyNumberFormat="1" applyFont="1" applyFill="1" applyBorder="1" applyAlignment="1">
      <alignment horizontal="left" vertical="center" wrapText="1" indent="4"/>
    </xf>
    <xf numFmtId="167" fontId="7" fillId="0" borderId="0" xfId="1519" applyNumberFormat="1" applyFont="1" applyFill="1" applyBorder="1" applyAlignment="1">
      <alignment horizontal="center"/>
    </xf>
    <xf numFmtId="165" fontId="13" fillId="3" borderId="3" xfId="1" applyFont="1" applyFill="1" applyBorder="1" applyAlignment="1">
      <alignment horizontal="center"/>
    </xf>
    <xf numFmtId="165" fontId="7" fillId="0" borderId="0" xfId="1519" applyNumberFormat="1" applyFont="1" applyFill="1" applyBorder="1" applyAlignment="1">
      <alignment horizontal="center"/>
    </xf>
    <xf numFmtId="165" fontId="17" fillId="0" borderId="0" xfId="1519" applyNumberFormat="1" applyFont="1" applyFill="1" applyBorder="1" applyAlignment="1">
      <alignment horizontal="center"/>
    </xf>
    <xf numFmtId="165" fontId="17" fillId="0" borderId="0" xfId="1519" quotePrefix="1" applyNumberFormat="1" applyFont="1" applyFill="1" applyBorder="1" applyAlignment="1">
      <alignment horizontal="left" wrapText="1" indent="3"/>
    </xf>
    <xf numFmtId="167" fontId="7" fillId="0" borderId="0" xfId="1519" applyNumberFormat="1" applyFont="1" applyFill="1" applyAlignment="1">
      <alignment horizontal="center" vertical="center"/>
    </xf>
    <xf numFmtId="1" fontId="7" fillId="0" borderId="0" xfId="1519" applyNumberFormat="1" applyFont="1" applyFill="1" applyAlignment="1">
      <alignment horizontal="center"/>
    </xf>
    <xf numFmtId="165" fontId="7" fillId="0" borderId="0" xfId="1519" quotePrefix="1" applyNumberFormat="1" applyFont="1" applyFill="1" applyBorder="1" applyAlignment="1">
      <alignment horizontal="left" indent="5"/>
    </xf>
    <xf numFmtId="165" fontId="7" fillId="0" borderId="0" xfId="1519" applyNumberFormat="1" applyFont="1" applyFill="1" applyBorder="1" applyAlignment="1">
      <alignment horizontal="left" indent="4"/>
    </xf>
    <xf numFmtId="165" fontId="7" fillId="0" borderId="0" xfId="1519" quotePrefix="1" applyNumberFormat="1" applyFont="1" applyFill="1" applyBorder="1" applyAlignment="1">
      <alignment horizontal="left" indent="8"/>
    </xf>
    <xf numFmtId="165" fontId="17" fillId="0" borderId="0" xfId="1519" applyNumberFormat="1" applyFont="1" applyFill="1" applyBorder="1" applyAlignment="1">
      <alignment horizontal="left" vertical="center" wrapText="1" indent="3"/>
    </xf>
    <xf numFmtId="1" fontId="7" fillId="0" borderId="0" xfId="1519" applyNumberFormat="1" applyFont="1" applyFill="1"/>
    <xf numFmtId="165" fontId="7" fillId="0" borderId="0" xfId="1519" quotePrefix="1" applyNumberFormat="1" applyFont="1" applyFill="1" applyBorder="1" applyAlignment="1">
      <alignment horizontal="left" vertical="center" wrapText="1" indent="4"/>
    </xf>
    <xf numFmtId="167" fontId="19" fillId="0" borderId="0" xfId="1519" applyNumberFormat="1" applyFont="1" applyFill="1" applyAlignment="1">
      <alignment horizontal="center"/>
    </xf>
    <xf numFmtId="165" fontId="19" fillId="0" borderId="0" xfId="1519" applyNumberFormat="1" applyFont="1" applyFill="1"/>
    <xf numFmtId="165" fontId="19" fillId="0" borderId="0" xfId="1" quotePrefix="1" applyNumberFormat="1" applyFont="1" applyFill="1" applyBorder="1" applyAlignment="1">
      <alignment horizontal="left" indent="7"/>
    </xf>
    <xf numFmtId="165" fontId="19" fillId="0" borderId="0" xfId="1" quotePrefix="1" applyNumberFormat="1" applyFont="1" applyFill="1" applyBorder="1" applyAlignment="1">
      <alignment horizontal="left" wrapText="1" indent="7"/>
    </xf>
    <xf numFmtId="165" fontId="19" fillId="0" borderId="0" xfId="1520" applyNumberFormat="1" applyFont="1" applyFill="1" applyBorder="1" applyAlignment="1">
      <alignment horizontal="left" indent="1"/>
    </xf>
    <xf numFmtId="165" fontId="19" fillId="0" borderId="0" xfId="1520" quotePrefix="1" applyNumberFormat="1" applyFont="1" applyFill="1" applyBorder="1" applyAlignment="1">
      <alignment horizontal="left" indent="1"/>
    </xf>
    <xf numFmtId="165" fontId="10" fillId="0" borderId="0" xfId="1519" applyNumberFormat="1" applyFont="1" applyFill="1"/>
    <xf numFmtId="165" fontId="11" fillId="3" borderId="0" xfId="1" applyNumberFormat="1" applyFont="1" applyFill="1" applyBorder="1"/>
    <xf numFmtId="165" fontId="13" fillId="3" borderId="5" xfId="1" applyNumberFormat="1" applyFont="1" applyFill="1" applyBorder="1" applyAlignment="1">
      <alignment horizontal="center"/>
    </xf>
    <xf numFmtId="165" fontId="16" fillId="3" borderId="2" xfId="1" quotePrefix="1" applyNumberFormat="1" applyFont="1" applyFill="1" applyBorder="1" applyAlignment="1">
      <alignment horizontal="center"/>
    </xf>
    <xf numFmtId="165" fontId="17" fillId="0" borderId="0" xfId="1519" quotePrefix="1" applyNumberFormat="1" applyFont="1" applyFill="1" applyBorder="1" applyAlignment="1">
      <alignment horizontal="left" indent="3"/>
    </xf>
    <xf numFmtId="165" fontId="12" fillId="3" borderId="5" xfId="1" applyNumberFormat="1" applyFont="1" applyFill="1" applyBorder="1" applyAlignment="1">
      <alignment horizontal="center"/>
    </xf>
    <xf numFmtId="1" fontId="16" fillId="3" borderId="2" xfId="1" quotePrefix="1" applyNumberFormat="1" applyFont="1" applyFill="1" applyBorder="1" applyAlignment="1">
      <alignment horizontal="center" vertical="center"/>
    </xf>
    <xf numFmtId="165" fontId="17" fillId="0" borderId="0" xfId="1519" applyNumberFormat="1" applyFont="1" applyFill="1" applyBorder="1" applyAlignment="1">
      <alignment horizontal="left" vertical="center" wrapText="1" indent="2"/>
    </xf>
    <xf numFmtId="165" fontId="17" fillId="0" borderId="0" xfId="1519" quotePrefix="1" applyNumberFormat="1" applyFont="1" applyFill="1" applyBorder="1" applyAlignment="1">
      <alignment horizontal="left" vertical="center" wrapText="1"/>
    </xf>
    <xf numFmtId="165" fontId="17" fillId="0" borderId="0" xfId="1519" quotePrefix="1" applyNumberFormat="1" applyFont="1" applyFill="1" applyBorder="1" applyAlignment="1">
      <alignment horizontal="left" vertical="center" indent="3"/>
    </xf>
    <xf numFmtId="165" fontId="17" fillId="0" borderId="0" xfId="1519" applyNumberFormat="1" applyFont="1" applyFill="1" applyBorder="1" applyAlignment="1">
      <alignment horizontal="left" indent="5"/>
    </xf>
    <xf numFmtId="165" fontId="19" fillId="0" borderId="4" xfId="1519" applyNumberFormat="1" applyFont="1" applyFill="1" applyBorder="1" applyAlignment="1">
      <alignment horizontal="left" indent="6"/>
    </xf>
    <xf numFmtId="167" fontId="19" fillId="0" borderId="0" xfId="1519" applyNumberFormat="1" applyFont="1" applyFill="1"/>
    <xf numFmtId="165" fontId="18" fillId="0" borderId="0" xfId="1" quotePrefix="1" applyNumberFormat="1" applyFont="1" applyFill="1" applyBorder="1" applyAlignment="1">
      <alignment horizontal="left"/>
    </xf>
    <xf numFmtId="165" fontId="19" fillId="0" borderId="0" xfId="1519" applyNumberFormat="1" applyFont="1" applyFill="1" applyBorder="1" applyAlignment="1">
      <alignment horizontal="left" indent="1"/>
    </xf>
    <xf numFmtId="0" fontId="16" fillId="3" borderId="2" xfId="1" applyNumberFormat="1" applyFont="1" applyFill="1" applyBorder="1" applyAlignment="1">
      <alignment horizontal="center"/>
    </xf>
    <xf numFmtId="165" fontId="17" fillId="0" borderId="0" xfId="1519" applyNumberFormat="1" applyFont="1" applyFill="1" applyBorder="1" applyAlignment="1">
      <alignment horizontal="left" indent="1"/>
    </xf>
    <xf numFmtId="165" fontId="7" fillId="0" borderId="0" xfId="1519" applyNumberFormat="1" applyFont="1" applyFill="1" applyBorder="1" applyAlignment="1">
      <alignment horizontal="left" indent="3"/>
    </xf>
    <xf numFmtId="165" fontId="17" fillId="0" borderId="0" xfId="1519" quotePrefix="1" applyNumberFormat="1" applyFont="1" applyFill="1" applyBorder="1" applyAlignment="1">
      <alignment horizontal="left" vertical="center" wrapText="1" indent="2"/>
    </xf>
    <xf numFmtId="165" fontId="17" fillId="0" borderId="0" xfId="1519" quotePrefix="1" applyNumberFormat="1" applyFont="1" applyFill="1" applyBorder="1" applyAlignment="1">
      <alignment horizontal="left" vertical="center" indent="2" shrinkToFit="1"/>
    </xf>
    <xf numFmtId="165" fontId="17" fillId="0" borderId="0" xfId="1519" quotePrefix="1" applyNumberFormat="1" applyFont="1" applyFill="1" applyBorder="1" applyAlignment="1">
      <alignment horizontal="left" indent="2"/>
    </xf>
    <xf numFmtId="165" fontId="33" fillId="0" borderId="0" xfId="1519" applyNumberFormat="1" applyFont="1" applyFill="1" applyBorder="1" applyAlignment="1">
      <alignment horizontal="left" indent="5"/>
    </xf>
    <xf numFmtId="165" fontId="34" fillId="0" borderId="4" xfId="1519" applyNumberFormat="1" applyFont="1" applyFill="1" applyBorder="1" applyAlignment="1">
      <alignment horizontal="left" indent="5"/>
    </xf>
    <xf numFmtId="167" fontId="7" fillId="0" borderId="0" xfId="1519" quotePrefix="1" applyNumberFormat="1" applyFont="1" applyFill="1" applyAlignment="1">
      <alignment horizontal="center"/>
    </xf>
    <xf numFmtId="165" fontId="10" fillId="0" borderId="0" xfId="1519" applyNumberFormat="1" applyFont="1" applyFill="1" applyBorder="1"/>
    <xf numFmtId="0" fontId="16" fillId="3" borderId="3" xfId="1" applyNumberFormat="1" applyFont="1" applyFill="1" applyBorder="1" applyAlignment="1">
      <alignment horizontal="center"/>
    </xf>
    <xf numFmtId="165" fontId="17" fillId="0" borderId="0" xfId="1520" applyNumberFormat="1" applyFont="1" applyFill="1" applyBorder="1" applyAlignment="1">
      <alignment horizontal="left"/>
    </xf>
    <xf numFmtId="165" fontId="17" fillId="0" borderId="0" xfId="1520" quotePrefix="1" applyNumberFormat="1" applyFont="1" applyFill="1" applyAlignment="1">
      <alignment horizontal="center"/>
    </xf>
    <xf numFmtId="165" fontId="7" fillId="0" borderId="0" xfId="1519" quotePrefix="1" applyNumberFormat="1" applyFont="1" applyFill="1" applyBorder="1" applyAlignment="1">
      <alignment horizontal="left" vertical="center" indent="4"/>
    </xf>
    <xf numFmtId="165" fontId="15" fillId="3" borderId="3" xfId="1" applyNumberFormat="1" applyFont="1" applyFill="1" applyBorder="1" applyAlignment="1">
      <alignment horizontal="left"/>
    </xf>
    <xf numFmtId="165" fontId="9" fillId="3" borderId="3" xfId="1" applyNumberFormat="1" applyFont="1" applyFill="1" applyBorder="1" applyAlignment="1">
      <alignment horizontal="center"/>
    </xf>
    <xf numFmtId="1" fontId="16" fillId="3" borderId="3" xfId="1" applyNumberFormat="1" applyFont="1" applyFill="1" applyBorder="1" applyAlignment="1">
      <alignment horizontal="center"/>
    </xf>
    <xf numFmtId="1" fontId="16" fillId="3" borderId="13" xfId="1" quotePrefix="1" applyNumberFormat="1" applyFont="1" applyFill="1" applyBorder="1" applyAlignment="1">
      <alignment horizontal="center"/>
    </xf>
    <xf numFmtId="165" fontId="17" fillId="0" borderId="0" xfId="1519" quotePrefix="1" applyNumberFormat="1" applyFont="1" applyFill="1" applyBorder="1" applyAlignment="1">
      <alignment horizontal="left" vertical="center" wrapText="1" indent="4"/>
    </xf>
    <xf numFmtId="165" fontId="17" fillId="0" borderId="0" xfId="1520" applyNumberFormat="1" applyFont="1" applyFill="1" applyBorder="1" applyAlignment="1">
      <alignment horizontal="left" vertical="center" indent="4"/>
    </xf>
    <xf numFmtId="165" fontId="7" fillId="0" borderId="0" xfId="1520" applyNumberFormat="1" applyFont="1" applyFill="1" applyAlignment="1">
      <alignment horizontal="center"/>
    </xf>
    <xf numFmtId="167" fontId="7" fillId="0" borderId="0" xfId="1520" applyNumberFormat="1" applyFont="1" applyFill="1" applyAlignment="1">
      <alignment horizontal="center"/>
    </xf>
    <xf numFmtId="165" fontId="7" fillId="0" borderId="0" xfId="1520" applyNumberFormat="1" applyFont="1" applyFill="1" applyBorder="1" applyAlignment="1">
      <alignment horizontal="left" indent="8"/>
    </xf>
    <xf numFmtId="1" fontId="15" fillId="0" borderId="2" xfId="1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1" fontId="10" fillId="0" borderId="2" xfId="1" applyNumberFormat="1" applyFont="1" applyFill="1" applyBorder="1"/>
    <xf numFmtId="165" fontId="17" fillId="0" borderId="0" xfId="1520" applyNumberFormat="1" applyFont="1" applyFill="1" applyBorder="1" applyAlignment="1">
      <alignment horizontal="left" indent="4"/>
    </xf>
    <xf numFmtId="167" fontId="7" fillId="0" borderId="0" xfId="1520" quotePrefix="1" applyNumberFormat="1" applyFont="1" applyFill="1" applyAlignment="1">
      <alignment horizontal="center"/>
    </xf>
    <xf numFmtId="165" fontId="17" fillId="0" borderId="0" xfId="1520" quotePrefix="1" applyNumberFormat="1" applyFont="1" applyFill="1" applyBorder="1" applyAlignment="1">
      <alignment horizontal="left" indent="2"/>
    </xf>
    <xf numFmtId="165" fontId="33" fillId="0" borderId="0" xfId="1520" applyNumberFormat="1" applyFont="1" applyFill="1" applyBorder="1" applyAlignment="1">
      <alignment horizontal="left" indent="8"/>
    </xf>
    <xf numFmtId="165" fontId="7" fillId="0" borderId="0" xfId="1520" applyNumberFormat="1" applyFont="1" applyFill="1" applyBorder="1" applyAlignment="1">
      <alignment horizontal="center"/>
    </xf>
    <xf numFmtId="165" fontId="17" fillId="0" borderId="0" xfId="1520" applyNumberFormat="1" applyFont="1" applyFill="1" applyBorder="1" applyAlignment="1">
      <alignment horizontal="left" indent="3"/>
    </xf>
    <xf numFmtId="165" fontId="7" fillId="0" borderId="0" xfId="1520" applyNumberFormat="1" applyFont="1" applyFill="1" applyBorder="1" applyAlignment="1">
      <alignment horizontal="left" indent="5"/>
    </xf>
    <xf numFmtId="1" fontId="7" fillId="0" borderId="0" xfId="1520" applyNumberFormat="1" applyFont="1" applyFill="1" applyAlignment="1">
      <alignment horizontal="center"/>
    </xf>
    <xf numFmtId="165" fontId="7" fillId="0" borderId="0" xfId="1520" applyNumberFormat="1" applyFont="1" applyFill="1"/>
    <xf numFmtId="167" fontId="19" fillId="0" borderId="0" xfId="1519" quotePrefix="1" applyNumberFormat="1" applyFont="1" applyFill="1" applyAlignment="1">
      <alignment horizontal="center"/>
    </xf>
    <xf numFmtId="165" fontId="20" fillId="0" borderId="0" xfId="1519" applyNumberFormat="1" applyFont="1" applyAlignment="1">
      <alignment horizontal="center"/>
    </xf>
    <xf numFmtId="165" fontId="20" fillId="0" borderId="0" xfId="1519" applyNumberFormat="1" applyFont="1" applyFill="1" applyAlignment="1">
      <alignment horizontal="center"/>
    </xf>
    <xf numFmtId="165" fontId="20" fillId="0" borderId="0" xfId="1519" applyNumberFormat="1" applyFont="1" applyFill="1"/>
    <xf numFmtId="165" fontId="20" fillId="0" borderId="0" xfId="1519" applyFill="1"/>
    <xf numFmtId="165" fontId="20" fillId="0" borderId="0" xfId="1519"/>
    <xf numFmtId="1" fontId="17" fillId="0" borderId="0" xfId="1519" applyNumberFormat="1" applyFont="1" applyFill="1" applyBorder="1" applyAlignment="1">
      <alignment horizontal="center"/>
    </xf>
    <xf numFmtId="165" fontId="7" fillId="0" borderId="5" xfId="1" applyFont="1" applyFill="1" applyBorder="1"/>
    <xf numFmtId="165" fontId="7" fillId="0" borderId="0" xfId="1519" applyNumberFormat="1" applyFont="1" applyFill="1" applyBorder="1"/>
    <xf numFmtId="1" fontId="7" fillId="0" borderId="0" xfId="1519" applyNumberFormat="1" applyFont="1" applyFill="1" applyBorder="1"/>
    <xf numFmtId="1" fontId="7" fillId="0" borderId="0" xfId="1519" applyNumberFormat="1" applyFont="1" applyFill="1" applyBorder="1" applyAlignment="1">
      <alignment horizontal="center"/>
    </xf>
    <xf numFmtId="1" fontId="7" fillId="0" borderId="2" xfId="1519" applyNumberFormat="1" applyFont="1" applyFill="1" applyBorder="1" applyAlignment="1">
      <alignment horizontal="center"/>
    </xf>
    <xf numFmtId="0" fontId="16" fillId="3" borderId="2" xfId="1" quotePrefix="1" applyNumberFormat="1" applyFont="1" applyFill="1" applyBorder="1" applyAlignment="1">
      <alignment horizontal="center"/>
    </xf>
    <xf numFmtId="20" fontId="17" fillId="0" borderId="0" xfId="1519" applyNumberFormat="1" applyFont="1" applyFill="1" applyBorder="1" applyAlignment="1">
      <alignment horizontal="left" indent="6"/>
    </xf>
    <xf numFmtId="0" fontId="16" fillId="3" borderId="13" xfId="1" quotePrefix="1" applyNumberFormat="1" applyFont="1" applyFill="1" applyBorder="1" applyAlignment="1">
      <alignment horizontal="center"/>
    </xf>
    <xf numFmtId="167" fontId="17" fillId="0" borderId="0" xfId="1519" applyNumberFormat="1" applyFont="1" applyFill="1" applyBorder="1" applyAlignment="1">
      <alignment horizontal="center"/>
    </xf>
    <xf numFmtId="167" fontId="17" fillId="0" borderId="12" xfId="1519" applyNumberFormat="1" applyFont="1" applyFill="1" applyBorder="1" applyAlignment="1">
      <alignment horizontal="center"/>
    </xf>
    <xf numFmtId="3" fontId="17" fillId="0" borderId="0" xfId="1519" applyNumberFormat="1" applyFont="1" applyFill="1" applyAlignment="1">
      <alignment horizontal="center"/>
    </xf>
    <xf numFmtId="3" fontId="7" fillId="0" borderId="0" xfId="1519" applyNumberFormat="1" applyFont="1" applyFill="1" applyAlignment="1">
      <alignment horizontal="center"/>
    </xf>
    <xf numFmtId="1" fontId="7" fillId="0" borderId="12" xfId="1519" applyNumberFormat="1" applyFont="1" applyFill="1" applyBorder="1" applyAlignment="1">
      <alignment horizontal="center"/>
    </xf>
    <xf numFmtId="3" fontId="7" fillId="0" borderId="0" xfId="1520" applyNumberFormat="1" applyFont="1" applyFill="1" applyAlignment="1">
      <alignment horizontal="center"/>
    </xf>
    <xf numFmtId="0" fontId="16" fillId="3" borderId="3" xfId="1" quotePrefix="1" applyNumberFormat="1" applyFont="1" applyFill="1" applyBorder="1" applyAlignment="1">
      <alignment horizontal="center"/>
    </xf>
    <xf numFmtId="0" fontId="16" fillId="3" borderId="14" xfId="1" quotePrefix="1" applyNumberFormat="1" applyFont="1" applyFill="1" applyBorder="1" applyAlignment="1">
      <alignment horizontal="center"/>
    </xf>
    <xf numFmtId="0" fontId="16" fillId="3" borderId="2" xfId="1" quotePrefix="1" applyNumberFormat="1" applyFont="1" applyFill="1" applyBorder="1" applyAlignment="1">
      <alignment horizontal="center" vertical="center"/>
    </xf>
    <xf numFmtId="165" fontId="17" fillId="6" borderId="0" xfId="1519" quotePrefix="1" applyNumberFormat="1" applyFont="1" applyFill="1" applyBorder="1" applyAlignment="1">
      <alignment horizontal="left" indent="3"/>
    </xf>
    <xf numFmtId="165" fontId="17" fillId="6" borderId="0" xfId="1519" quotePrefix="1" applyNumberFormat="1" applyFont="1" applyFill="1" applyBorder="1" applyAlignment="1">
      <alignment horizontal="left" vertical="center" indent="2"/>
    </xf>
    <xf numFmtId="165" fontId="13" fillId="0" borderId="2" xfId="1" applyFont="1" applyFill="1" applyBorder="1" applyAlignment="1">
      <alignment horizontal="center"/>
    </xf>
    <xf numFmtId="167" fontId="7" fillId="0" borderId="12" xfId="1519" applyNumberFormat="1" applyFont="1" applyFill="1" applyBorder="1" applyAlignment="1">
      <alignment horizontal="center"/>
    </xf>
    <xf numFmtId="0" fontId="16" fillId="3" borderId="11" xfId="1" quotePrefix="1" applyNumberFormat="1" applyFont="1" applyFill="1" applyBorder="1" applyAlignment="1">
      <alignment horizontal="center" vertical="center"/>
    </xf>
    <xf numFmtId="1" fontId="17" fillId="0" borderId="12" xfId="1519" applyNumberFormat="1" applyFont="1" applyFill="1" applyBorder="1" applyAlignment="1">
      <alignment horizontal="center"/>
    </xf>
    <xf numFmtId="165" fontId="7" fillId="0" borderId="15" xfId="1" applyFont="1" applyFill="1" applyBorder="1"/>
    <xf numFmtId="165" fontId="7" fillId="0" borderId="2" xfId="1" applyFont="1" applyFill="1" applyBorder="1"/>
    <xf numFmtId="165" fontId="15" fillId="3" borderId="5" xfId="1" applyNumberFormat="1" applyFont="1" applyFill="1" applyBorder="1" applyAlignment="1">
      <alignment horizontal="left"/>
    </xf>
    <xf numFmtId="165" fontId="19" fillId="0" borderId="0" xfId="1" quotePrefix="1" applyNumberFormat="1" applyFont="1" applyFill="1" applyBorder="1" applyAlignment="1">
      <alignment horizontal="left" wrapText="1"/>
    </xf>
    <xf numFmtId="0" fontId="0" fillId="0" borderId="0" xfId="0" applyNumberFormat="1" applyAlignment="1"/>
  </cellXfs>
  <cellStyles count="1544">
    <cellStyle name="?_x001d_?½_x000c_'ÿ-_x000d_ ÿU_x0001_?_x0005_ˆ_x0008__x0007__x0001__x0001_" xfId="1" xr:uid="{00000000-0005-0000-0000-000000000000}"/>
    <cellStyle name="?_x001d_?½_x000c_'ÿ-_x000d_ ÿU_x0001_?_x0005_ˆ_x0008__x0007__x0001__x0001_ 2" xfId="4" xr:uid="{00000000-0005-0000-0000-000001000000}"/>
    <cellStyle name="?_x001d_?½_x000c_'ÿ-_x000d_ ÿU_x0001_?_x0005_ˆ_x0008__x0007__x0001__x0001_ 3" xfId="5" xr:uid="{00000000-0005-0000-0000-000002000000}"/>
    <cellStyle name="?_x001d_?½_x000c_'ÿ-_x000d_ ÿU_x0001_?_x0005_ˆ_x0008__x0007__x0001__x0001__Xl0000000" xfId="6" xr:uid="{00000000-0005-0000-0000-000003000000}"/>
    <cellStyle name="=D:\WINNT\SYSTEM32\COMMAND.COM" xfId="7" xr:uid="{00000000-0005-0000-0000-000004000000}"/>
    <cellStyle name="‏_x001d_ً½_x000c_'ے-_x000d_ ےU_x0001_ٌ_x0005_ˆ_x0008__x0007__x0001__x0001_" xfId="3" xr:uid="{00000000-0005-0000-0000-000005000000}"/>
    <cellStyle name="‏_x001d_ً½_x000c_'ے-_x000d_ ےU_x0001_ٌ_x0005_ˆ_x0008__x0007__x0001__x0001_ 2" xfId="8" xr:uid="{00000000-0005-0000-0000-000006000000}"/>
    <cellStyle name="‏_x001d_ً½_x000c_'ے-_x000d_ ےU_x0001_ٌ_x0005_ˆ_x0008__x0007__x0001__x0001_ 3" xfId="9" xr:uid="{00000000-0005-0000-0000-000007000000}"/>
    <cellStyle name="clsAltData" xfId="10" xr:uid="{00000000-0005-0000-0000-000008000000}"/>
    <cellStyle name="clsData" xfId="11" xr:uid="{00000000-0005-0000-0000-000009000000}"/>
    <cellStyle name="Col1_DCN" xfId="12" xr:uid="{00000000-0005-0000-0000-00000A000000}"/>
    <cellStyle name="Comma [0]" xfId="13" xr:uid="{00000000-0005-0000-0000-00000B000000}"/>
    <cellStyle name="Commentaire 2" xfId="14" xr:uid="{00000000-0005-0000-0000-00000C000000}"/>
    <cellStyle name="Commentaire 2 2" xfId="15" xr:uid="{00000000-0005-0000-0000-00000D000000}"/>
    <cellStyle name="Commentaire 2 2 2" xfId="16" xr:uid="{00000000-0005-0000-0000-00000E000000}"/>
    <cellStyle name="Commentaire 2 3" xfId="17" xr:uid="{00000000-0005-0000-0000-00000F000000}"/>
    <cellStyle name="Currency [0]" xfId="18" xr:uid="{00000000-0005-0000-0000-000010000000}"/>
    <cellStyle name="Euro" xfId="19" xr:uid="{00000000-0005-0000-0000-000011000000}"/>
    <cellStyle name="Euro 10" xfId="20" xr:uid="{00000000-0005-0000-0000-000012000000}"/>
    <cellStyle name="Euro 11" xfId="21" xr:uid="{00000000-0005-0000-0000-000013000000}"/>
    <cellStyle name="Euro 12" xfId="22" xr:uid="{00000000-0005-0000-0000-000014000000}"/>
    <cellStyle name="Euro 13" xfId="23" xr:uid="{00000000-0005-0000-0000-000015000000}"/>
    <cellStyle name="Euro 14" xfId="24" xr:uid="{00000000-0005-0000-0000-000016000000}"/>
    <cellStyle name="Euro 15" xfId="25" xr:uid="{00000000-0005-0000-0000-000017000000}"/>
    <cellStyle name="Euro 16" xfId="26" xr:uid="{00000000-0005-0000-0000-000018000000}"/>
    <cellStyle name="Euro 17" xfId="27" xr:uid="{00000000-0005-0000-0000-000019000000}"/>
    <cellStyle name="Euro 18" xfId="28" xr:uid="{00000000-0005-0000-0000-00001A000000}"/>
    <cellStyle name="Euro 19" xfId="29" xr:uid="{00000000-0005-0000-0000-00001B000000}"/>
    <cellStyle name="Euro 2" xfId="30" xr:uid="{00000000-0005-0000-0000-00001C000000}"/>
    <cellStyle name="Euro 20" xfId="31" xr:uid="{00000000-0005-0000-0000-00001D000000}"/>
    <cellStyle name="Euro 21" xfId="32" xr:uid="{00000000-0005-0000-0000-00001E000000}"/>
    <cellStyle name="Euro 22" xfId="33" xr:uid="{00000000-0005-0000-0000-00001F000000}"/>
    <cellStyle name="Euro 23" xfId="34" xr:uid="{00000000-0005-0000-0000-000020000000}"/>
    <cellStyle name="Euro 24" xfId="35" xr:uid="{00000000-0005-0000-0000-000021000000}"/>
    <cellStyle name="Euro 25" xfId="36" xr:uid="{00000000-0005-0000-0000-000022000000}"/>
    <cellStyle name="Euro 26" xfId="37" xr:uid="{00000000-0005-0000-0000-000023000000}"/>
    <cellStyle name="Euro 27" xfId="38" xr:uid="{00000000-0005-0000-0000-000024000000}"/>
    <cellStyle name="Euro 28" xfId="39" xr:uid="{00000000-0005-0000-0000-000025000000}"/>
    <cellStyle name="Euro 29" xfId="40" xr:uid="{00000000-0005-0000-0000-000026000000}"/>
    <cellStyle name="Euro 3" xfId="41" xr:uid="{00000000-0005-0000-0000-000027000000}"/>
    <cellStyle name="Euro 30" xfId="42" xr:uid="{00000000-0005-0000-0000-000028000000}"/>
    <cellStyle name="Euro 31" xfId="43" xr:uid="{00000000-0005-0000-0000-000029000000}"/>
    <cellStyle name="Euro 32" xfId="44" xr:uid="{00000000-0005-0000-0000-00002A000000}"/>
    <cellStyle name="Euro 33" xfId="45" xr:uid="{00000000-0005-0000-0000-00002B000000}"/>
    <cellStyle name="Euro 4" xfId="46" xr:uid="{00000000-0005-0000-0000-00002C000000}"/>
    <cellStyle name="Euro 5" xfId="47" xr:uid="{00000000-0005-0000-0000-00002D000000}"/>
    <cellStyle name="Euro 6" xfId="48" xr:uid="{00000000-0005-0000-0000-00002E000000}"/>
    <cellStyle name="Euro 7" xfId="49" xr:uid="{00000000-0005-0000-0000-00002F000000}"/>
    <cellStyle name="Euro 8" xfId="50" xr:uid="{00000000-0005-0000-0000-000030000000}"/>
    <cellStyle name="Euro 9" xfId="51" xr:uid="{00000000-0005-0000-0000-000031000000}"/>
    <cellStyle name="Lien hypertexte 2" xfId="52" xr:uid="{00000000-0005-0000-0000-000032000000}"/>
    <cellStyle name="Lien hypertexte 3" xfId="53" xr:uid="{00000000-0005-0000-0000-000033000000}"/>
    <cellStyle name="Milliers 2" xfId="54" xr:uid="{00000000-0005-0000-0000-000034000000}"/>
    <cellStyle name="Milliers 2 2" xfId="55" xr:uid="{00000000-0005-0000-0000-000035000000}"/>
    <cellStyle name="Milliers 2 2 2" xfId="56" xr:uid="{00000000-0005-0000-0000-000036000000}"/>
    <cellStyle name="Milliers 2 2 3" xfId="57" xr:uid="{00000000-0005-0000-0000-000037000000}"/>
    <cellStyle name="Milliers 2 2 3 2" xfId="58" xr:uid="{00000000-0005-0000-0000-000038000000}"/>
    <cellStyle name="Milliers 2 3" xfId="59" xr:uid="{00000000-0005-0000-0000-000039000000}"/>
    <cellStyle name="Milliers 2 3 2" xfId="60" xr:uid="{00000000-0005-0000-0000-00003A000000}"/>
    <cellStyle name="Milliers 3" xfId="61" xr:uid="{00000000-0005-0000-0000-00003B000000}"/>
    <cellStyle name="Milliers 3 2" xfId="62" xr:uid="{00000000-0005-0000-0000-00003C000000}"/>
    <cellStyle name="Milliers 3 2 2" xfId="63" xr:uid="{00000000-0005-0000-0000-00003D000000}"/>
    <cellStyle name="Milliers 4" xfId="64" xr:uid="{00000000-0005-0000-0000-00003E000000}"/>
    <cellStyle name="Milliers 5" xfId="65" xr:uid="{00000000-0005-0000-0000-00003F000000}"/>
    <cellStyle name="Milliers 6" xfId="66" xr:uid="{00000000-0005-0000-0000-000040000000}"/>
    <cellStyle name="Milliers 6 2" xfId="67" xr:uid="{00000000-0005-0000-0000-000041000000}"/>
    <cellStyle name="Milliers 7" xfId="68" xr:uid="{00000000-0005-0000-0000-000042000000}"/>
    <cellStyle name="monétaire en $" xfId="69" xr:uid="{00000000-0005-0000-0000-000043000000}"/>
    <cellStyle name="monétaire en $ 10" xfId="70" xr:uid="{00000000-0005-0000-0000-000044000000}"/>
    <cellStyle name="monétaire en $ 11" xfId="71" xr:uid="{00000000-0005-0000-0000-000045000000}"/>
    <cellStyle name="monétaire en $ 12" xfId="72" xr:uid="{00000000-0005-0000-0000-000046000000}"/>
    <cellStyle name="monétaire en $ 13" xfId="73" xr:uid="{00000000-0005-0000-0000-000047000000}"/>
    <cellStyle name="monétaire en $ 14" xfId="74" xr:uid="{00000000-0005-0000-0000-000048000000}"/>
    <cellStyle name="monétaire en $ 15" xfId="75" xr:uid="{00000000-0005-0000-0000-000049000000}"/>
    <cellStyle name="monétaire en $ 16" xfId="76" xr:uid="{00000000-0005-0000-0000-00004A000000}"/>
    <cellStyle name="monétaire en $ 17" xfId="77" xr:uid="{00000000-0005-0000-0000-00004B000000}"/>
    <cellStyle name="monétaire en $ 18" xfId="78" xr:uid="{00000000-0005-0000-0000-00004C000000}"/>
    <cellStyle name="monétaire en $ 19" xfId="79" xr:uid="{00000000-0005-0000-0000-00004D000000}"/>
    <cellStyle name="monétaire en $ 2" xfId="80" xr:uid="{00000000-0005-0000-0000-00004E000000}"/>
    <cellStyle name="monétaire en $ 20" xfId="81" xr:uid="{00000000-0005-0000-0000-00004F000000}"/>
    <cellStyle name="monétaire en $ 21" xfId="82" xr:uid="{00000000-0005-0000-0000-000050000000}"/>
    <cellStyle name="monétaire en $ 22" xfId="83" xr:uid="{00000000-0005-0000-0000-000051000000}"/>
    <cellStyle name="monétaire en $ 23" xfId="84" xr:uid="{00000000-0005-0000-0000-000052000000}"/>
    <cellStyle name="monétaire en $ 24" xfId="85" xr:uid="{00000000-0005-0000-0000-000053000000}"/>
    <cellStyle name="monétaire en $ 25" xfId="86" xr:uid="{00000000-0005-0000-0000-000054000000}"/>
    <cellStyle name="monétaire en $ 26" xfId="87" xr:uid="{00000000-0005-0000-0000-000055000000}"/>
    <cellStyle name="monétaire en $ 27" xfId="88" xr:uid="{00000000-0005-0000-0000-000056000000}"/>
    <cellStyle name="monétaire en $ 28" xfId="89" xr:uid="{00000000-0005-0000-0000-000057000000}"/>
    <cellStyle name="monétaire en $ 29" xfId="90" xr:uid="{00000000-0005-0000-0000-000058000000}"/>
    <cellStyle name="monétaire en $ 3" xfId="91" xr:uid="{00000000-0005-0000-0000-000059000000}"/>
    <cellStyle name="monétaire en $ 30" xfId="92" xr:uid="{00000000-0005-0000-0000-00005A000000}"/>
    <cellStyle name="monétaire en $ 31" xfId="93" xr:uid="{00000000-0005-0000-0000-00005B000000}"/>
    <cellStyle name="monétaire en $ 32" xfId="94" xr:uid="{00000000-0005-0000-0000-00005C000000}"/>
    <cellStyle name="monétaire en $ 4" xfId="95" xr:uid="{00000000-0005-0000-0000-00005D000000}"/>
    <cellStyle name="monétaire en $ 5" xfId="96" xr:uid="{00000000-0005-0000-0000-00005E000000}"/>
    <cellStyle name="monétaire en $ 6" xfId="97" xr:uid="{00000000-0005-0000-0000-00005F000000}"/>
    <cellStyle name="monétaire en $ 7" xfId="98" xr:uid="{00000000-0005-0000-0000-000060000000}"/>
    <cellStyle name="monétaire en $ 8" xfId="99" xr:uid="{00000000-0005-0000-0000-000061000000}"/>
    <cellStyle name="monétaire en $ 9" xfId="100" xr:uid="{00000000-0005-0000-0000-000062000000}"/>
    <cellStyle name="Monétaire]STAANN" xfId="101" xr:uid="{00000000-0005-0000-0000-000063000000}"/>
    <cellStyle name="Monétaire]STAANN 10" xfId="102" xr:uid="{00000000-0005-0000-0000-000064000000}"/>
    <cellStyle name="Monétaire]STAANN 10 10" xfId="103" xr:uid="{00000000-0005-0000-0000-000065000000}"/>
    <cellStyle name="Monétaire]STAANN 10 11" xfId="104" xr:uid="{00000000-0005-0000-0000-000066000000}"/>
    <cellStyle name="Monétaire]STAANN 10 2" xfId="105" xr:uid="{00000000-0005-0000-0000-000067000000}"/>
    <cellStyle name="Monétaire]STAANN 10 3" xfId="106" xr:uid="{00000000-0005-0000-0000-000068000000}"/>
    <cellStyle name="Monétaire]STAANN 10 4" xfId="107" xr:uid="{00000000-0005-0000-0000-000069000000}"/>
    <cellStyle name="Monétaire]STAANN 10 5" xfId="108" xr:uid="{00000000-0005-0000-0000-00006A000000}"/>
    <cellStyle name="Monétaire]STAANN 10 6" xfId="109" xr:uid="{00000000-0005-0000-0000-00006B000000}"/>
    <cellStyle name="Monétaire]STAANN 10 7" xfId="110" xr:uid="{00000000-0005-0000-0000-00006C000000}"/>
    <cellStyle name="Monétaire]STAANN 10 8" xfId="111" xr:uid="{00000000-0005-0000-0000-00006D000000}"/>
    <cellStyle name="Monétaire]STAANN 10 9" xfId="112" xr:uid="{00000000-0005-0000-0000-00006E000000}"/>
    <cellStyle name="Monétaire]STAANN 11" xfId="113" xr:uid="{00000000-0005-0000-0000-00006F000000}"/>
    <cellStyle name="Monétaire]STAANN 11 10" xfId="114" xr:uid="{00000000-0005-0000-0000-000070000000}"/>
    <cellStyle name="Monétaire]STAANN 11 11" xfId="115" xr:uid="{00000000-0005-0000-0000-000071000000}"/>
    <cellStyle name="Monétaire]STAANN 11 2" xfId="116" xr:uid="{00000000-0005-0000-0000-000072000000}"/>
    <cellStyle name="Monétaire]STAANN 11 3" xfId="117" xr:uid="{00000000-0005-0000-0000-000073000000}"/>
    <cellStyle name="Monétaire]STAANN 11 4" xfId="118" xr:uid="{00000000-0005-0000-0000-000074000000}"/>
    <cellStyle name="Monétaire]STAANN 11 5" xfId="119" xr:uid="{00000000-0005-0000-0000-000075000000}"/>
    <cellStyle name="Monétaire]STAANN 11 6" xfId="120" xr:uid="{00000000-0005-0000-0000-000076000000}"/>
    <cellStyle name="Monétaire]STAANN 11 7" xfId="121" xr:uid="{00000000-0005-0000-0000-000077000000}"/>
    <cellStyle name="Monétaire]STAANN 11 8" xfId="122" xr:uid="{00000000-0005-0000-0000-000078000000}"/>
    <cellStyle name="Monétaire]STAANN 11 9" xfId="123" xr:uid="{00000000-0005-0000-0000-000079000000}"/>
    <cellStyle name="Monétaire]STAANN 12" xfId="124" xr:uid="{00000000-0005-0000-0000-00007A000000}"/>
    <cellStyle name="Monétaire]STAANN 12 10" xfId="125" xr:uid="{00000000-0005-0000-0000-00007B000000}"/>
    <cellStyle name="Monétaire]STAANN 12 11" xfId="126" xr:uid="{00000000-0005-0000-0000-00007C000000}"/>
    <cellStyle name="Monétaire]STAANN 12 2" xfId="127" xr:uid="{00000000-0005-0000-0000-00007D000000}"/>
    <cellStyle name="Monétaire]STAANN 12 3" xfId="128" xr:uid="{00000000-0005-0000-0000-00007E000000}"/>
    <cellStyle name="Monétaire]STAANN 12 4" xfId="129" xr:uid="{00000000-0005-0000-0000-00007F000000}"/>
    <cellStyle name="Monétaire]STAANN 12 5" xfId="130" xr:uid="{00000000-0005-0000-0000-000080000000}"/>
    <cellStyle name="Monétaire]STAANN 12 6" xfId="131" xr:uid="{00000000-0005-0000-0000-000081000000}"/>
    <cellStyle name="Monétaire]STAANN 12 7" xfId="132" xr:uid="{00000000-0005-0000-0000-000082000000}"/>
    <cellStyle name="Monétaire]STAANN 12 8" xfId="133" xr:uid="{00000000-0005-0000-0000-000083000000}"/>
    <cellStyle name="Monétaire]STAANN 12 9" xfId="134" xr:uid="{00000000-0005-0000-0000-000084000000}"/>
    <cellStyle name="Monétaire]STAANN 13" xfId="135" xr:uid="{00000000-0005-0000-0000-000085000000}"/>
    <cellStyle name="Monétaire]STAANN 13 10" xfId="136" xr:uid="{00000000-0005-0000-0000-000086000000}"/>
    <cellStyle name="Monétaire]STAANN 13 11" xfId="137" xr:uid="{00000000-0005-0000-0000-000087000000}"/>
    <cellStyle name="Monétaire]STAANN 13 2" xfId="138" xr:uid="{00000000-0005-0000-0000-000088000000}"/>
    <cellStyle name="Monétaire]STAANN 13 3" xfId="139" xr:uid="{00000000-0005-0000-0000-000089000000}"/>
    <cellStyle name="Monétaire]STAANN 13 4" xfId="140" xr:uid="{00000000-0005-0000-0000-00008A000000}"/>
    <cellStyle name="Monétaire]STAANN 13 5" xfId="141" xr:uid="{00000000-0005-0000-0000-00008B000000}"/>
    <cellStyle name="Monétaire]STAANN 13 6" xfId="142" xr:uid="{00000000-0005-0000-0000-00008C000000}"/>
    <cellStyle name="Monétaire]STAANN 13 7" xfId="143" xr:uid="{00000000-0005-0000-0000-00008D000000}"/>
    <cellStyle name="Monétaire]STAANN 13 8" xfId="144" xr:uid="{00000000-0005-0000-0000-00008E000000}"/>
    <cellStyle name="Monétaire]STAANN 13 9" xfId="145" xr:uid="{00000000-0005-0000-0000-00008F000000}"/>
    <cellStyle name="Monétaire]STAANN 14" xfId="146" xr:uid="{00000000-0005-0000-0000-000090000000}"/>
    <cellStyle name="Monétaire]STAANN 14 10" xfId="147" xr:uid="{00000000-0005-0000-0000-000091000000}"/>
    <cellStyle name="Monétaire]STAANN 14 11" xfId="148" xr:uid="{00000000-0005-0000-0000-000092000000}"/>
    <cellStyle name="Monétaire]STAANN 14 2" xfId="149" xr:uid="{00000000-0005-0000-0000-000093000000}"/>
    <cellStyle name="Monétaire]STAANN 14 3" xfId="150" xr:uid="{00000000-0005-0000-0000-000094000000}"/>
    <cellStyle name="Monétaire]STAANN 14 4" xfId="151" xr:uid="{00000000-0005-0000-0000-000095000000}"/>
    <cellStyle name="Monétaire]STAANN 14 5" xfId="152" xr:uid="{00000000-0005-0000-0000-000096000000}"/>
    <cellStyle name="Monétaire]STAANN 14 6" xfId="153" xr:uid="{00000000-0005-0000-0000-000097000000}"/>
    <cellStyle name="Monétaire]STAANN 14 7" xfId="154" xr:uid="{00000000-0005-0000-0000-000098000000}"/>
    <cellStyle name="Monétaire]STAANN 14 8" xfId="155" xr:uid="{00000000-0005-0000-0000-000099000000}"/>
    <cellStyle name="Monétaire]STAANN 14 9" xfId="156" xr:uid="{00000000-0005-0000-0000-00009A000000}"/>
    <cellStyle name="Monétaire]STAANN 15" xfId="157" xr:uid="{00000000-0005-0000-0000-00009B000000}"/>
    <cellStyle name="Monétaire]STAANN 15 10" xfId="158" xr:uid="{00000000-0005-0000-0000-00009C000000}"/>
    <cellStyle name="Monétaire]STAANN 15 11" xfId="159" xr:uid="{00000000-0005-0000-0000-00009D000000}"/>
    <cellStyle name="Monétaire]STAANN 15 2" xfId="160" xr:uid="{00000000-0005-0000-0000-00009E000000}"/>
    <cellStyle name="Monétaire]STAANN 15 3" xfId="161" xr:uid="{00000000-0005-0000-0000-00009F000000}"/>
    <cellStyle name="Monétaire]STAANN 15 4" xfId="162" xr:uid="{00000000-0005-0000-0000-0000A0000000}"/>
    <cellStyle name="Monétaire]STAANN 15 5" xfId="163" xr:uid="{00000000-0005-0000-0000-0000A1000000}"/>
    <cellStyle name="Monétaire]STAANN 15 6" xfId="164" xr:uid="{00000000-0005-0000-0000-0000A2000000}"/>
    <cellStyle name="Monétaire]STAANN 15 7" xfId="165" xr:uid="{00000000-0005-0000-0000-0000A3000000}"/>
    <cellStyle name="Monétaire]STAANN 15 8" xfId="166" xr:uid="{00000000-0005-0000-0000-0000A4000000}"/>
    <cellStyle name="Monétaire]STAANN 15 9" xfId="167" xr:uid="{00000000-0005-0000-0000-0000A5000000}"/>
    <cellStyle name="Monétaire]STAANN 16" xfId="168" xr:uid="{00000000-0005-0000-0000-0000A6000000}"/>
    <cellStyle name="Monétaire]STAANN 16 10" xfId="169" xr:uid="{00000000-0005-0000-0000-0000A7000000}"/>
    <cellStyle name="Monétaire]STAANN 16 11" xfId="170" xr:uid="{00000000-0005-0000-0000-0000A8000000}"/>
    <cellStyle name="Monétaire]STAANN 16 2" xfId="171" xr:uid="{00000000-0005-0000-0000-0000A9000000}"/>
    <cellStyle name="Monétaire]STAANN 16 3" xfId="172" xr:uid="{00000000-0005-0000-0000-0000AA000000}"/>
    <cellStyle name="Monétaire]STAANN 16 4" xfId="173" xr:uid="{00000000-0005-0000-0000-0000AB000000}"/>
    <cellStyle name="Monétaire]STAANN 16 5" xfId="174" xr:uid="{00000000-0005-0000-0000-0000AC000000}"/>
    <cellStyle name="Monétaire]STAANN 16 6" xfId="175" xr:uid="{00000000-0005-0000-0000-0000AD000000}"/>
    <cellStyle name="Monétaire]STAANN 16 7" xfId="176" xr:uid="{00000000-0005-0000-0000-0000AE000000}"/>
    <cellStyle name="Monétaire]STAANN 16 8" xfId="177" xr:uid="{00000000-0005-0000-0000-0000AF000000}"/>
    <cellStyle name="Monétaire]STAANN 16 9" xfId="178" xr:uid="{00000000-0005-0000-0000-0000B0000000}"/>
    <cellStyle name="Monétaire]STAANN 17" xfId="179" xr:uid="{00000000-0005-0000-0000-0000B1000000}"/>
    <cellStyle name="Monétaire]STAANN 17 10" xfId="180" xr:uid="{00000000-0005-0000-0000-0000B2000000}"/>
    <cellStyle name="Monétaire]STAANN 17 11" xfId="181" xr:uid="{00000000-0005-0000-0000-0000B3000000}"/>
    <cellStyle name="Monétaire]STAANN 17 2" xfId="182" xr:uid="{00000000-0005-0000-0000-0000B4000000}"/>
    <cellStyle name="Monétaire]STAANN 17 3" xfId="183" xr:uid="{00000000-0005-0000-0000-0000B5000000}"/>
    <cellStyle name="Monétaire]STAANN 17 4" xfId="184" xr:uid="{00000000-0005-0000-0000-0000B6000000}"/>
    <cellStyle name="Monétaire]STAANN 17 5" xfId="185" xr:uid="{00000000-0005-0000-0000-0000B7000000}"/>
    <cellStyle name="Monétaire]STAANN 17 6" xfId="186" xr:uid="{00000000-0005-0000-0000-0000B8000000}"/>
    <cellStyle name="Monétaire]STAANN 17 7" xfId="187" xr:uid="{00000000-0005-0000-0000-0000B9000000}"/>
    <cellStyle name="Monétaire]STAANN 17 8" xfId="188" xr:uid="{00000000-0005-0000-0000-0000BA000000}"/>
    <cellStyle name="Monétaire]STAANN 17 9" xfId="189" xr:uid="{00000000-0005-0000-0000-0000BB000000}"/>
    <cellStyle name="Monétaire]STAANN 18" xfId="190" xr:uid="{00000000-0005-0000-0000-0000BC000000}"/>
    <cellStyle name="Monétaire]STAANN 18 10" xfId="191" xr:uid="{00000000-0005-0000-0000-0000BD000000}"/>
    <cellStyle name="Monétaire]STAANN 18 11" xfId="192" xr:uid="{00000000-0005-0000-0000-0000BE000000}"/>
    <cellStyle name="Monétaire]STAANN 18 2" xfId="193" xr:uid="{00000000-0005-0000-0000-0000BF000000}"/>
    <cellStyle name="Monétaire]STAANN 18 3" xfId="194" xr:uid="{00000000-0005-0000-0000-0000C0000000}"/>
    <cellStyle name="Monétaire]STAANN 18 4" xfId="195" xr:uid="{00000000-0005-0000-0000-0000C1000000}"/>
    <cellStyle name="Monétaire]STAANN 18 5" xfId="196" xr:uid="{00000000-0005-0000-0000-0000C2000000}"/>
    <cellStyle name="Monétaire]STAANN 18 6" xfId="197" xr:uid="{00000000-0005-0000-0000-0000C3000000}"/>
    <cellStyle name="Monétaire]STAANN 18 7" xfId="198" xr:uid="{00000000-0005-0000-0000-0000C4000000}"/>
    <cellStyle name="Monétaire]STAANN 18 8" xfId="199" xr:uid="{00000000-0005-0000-0000-0000C5000000}"/>
    <cellStyle name="Monétaire]STAANN 18 9" xfId="200" xr:uid="{00000000-0005-0000-0000-0000C6000000}"/>
    <cellStyle name="Monétaire]STAANN 19" xfId="201" xr:uid="{00000000-0005-0000-0000-0000C7000000}"/>
    <cellStyle name="Monétaire]STAANN 19 10" xfId="202" xr:uid="{00000000-0005-0000-0000-0000C8000000}"/>
    <cellStyle name="Monétaire]STAANN 19 11" xfId="203" xr:uid="{00000000-0005-0000-0000-0000C9000000}"/>
    <cellStyle name="Monétaire]STAANN 19 2" xfId="204" xr:uid="{00000000-0005-0000-0000-0000CA000000}"/>
    <cellStyle name="Monétaire]STAANN 19 3" xfId="205" xr:uid="{00000000-0005-0000-0000-0000CB000000}"/>
    <cellStyle name="Monétaire]STAANN 19 4" xfId="206" xr:uid="{00000000-0005-0000-0000-0000CC000000}"/>
    <cellStyle name="Monétaire]STAANN 19 5" xfId="207" xr:uid="{00000000-0005-0000-0000-0000CD000000}"/>
    <cellStyle name="Monétaire]STAANN 19 6" xfId="208" xr:uid="{00000000-0005-0000-0000-0000CE000000}"/>
    <cellStyle name="Monétaire]STAANN 19 7" xfId="209" xr:uid="{00000000-0005-0000-0000-0000CF000000}"/>
    <cellStyle name="Monétaire]STAANN 19 8" xfId="210" xr:uid="{00000000-0005-0000-0000-0000D0000000}"/>
    <cellStyle name="Monétaire]STAANN 19 9" xfId="211" xr:uid="{00000000-0005-0000-0000-0000D1000000}"/>
    <cellStyle name="Monétaire]STAANN 2" xfId="212" xr:uid="{00000000-0005-0000-0000-0000D2000000}"/>
    <cellStyle name="Monétaire]STAANN 20" xfId="213" xr:uid="{00000000-0005-0000-0000-0000D3000000}"/>
    <cellStyle name="Monétaire]STAANN 20 10" xfId="214" xr:uid="{00000000-0005-0000-0000-0000D4000000}"/>
    <cellStyle name="Monétaire]STAANN 20 11" xfId="215" xr:uid="{00000000-0005-0000-0000-0000D5000000}"/>
    <cellStyle name="Monétaire]STAANN 20 2" xfId="216" xr:uid="{00000000-0005-0000-0000-0000D6000000}"/>
    <cellStyle name="Monétaire]STAANN 20 3" xfId="217" xr:uid="{00000000-0005-0000-0000-0000D7000000}"/>
    <cellStyle name="Monétaire]STAANN 20 4" xfId="218" xr:uid="{00000000-0005-0000-0000-0000D8000000}"/>
    <cellStyle name="Monétaire]STAANN 20 5" xfId="219" xr:uid="{00000000-0005-0000-0000-0000D9000000}"/>
    <cellStyle name="Monétaire]STAANN 20 6" xfId="220" xr:uid="{00000000-0005-0000-0000-0000DA000000}"/>
    <cellStyle name="Monétaire]STAANN 20 7" xfId="221" xr:uid="{00000000-0005-0000-0000-0000DB000000}"/>
    <cellStyle name="Monétaire]STAANN 20 8" xfId="222" xr:uid="{00000000-0005-0000-0000-0000DC000000}"/>
    <cellStyle name="Monétaire]STAANN 20 9" xfId="223" xr:uid="{00000000-0005-0000-0000-0000DD000000}"/>
    <cellStyle name="Monétaire]STAANN 21" xfId="224" xr:uid="{00000000-0005-0000-0000-0000DE000000}"/>
    <cellStyle name="Monétaire]STAANN 21 10" xfId="225" xr:uid="{00000000-0005-0000-0000-0000DF000000}"/>
    <cellStyle name="Monétaire]STAANN 21 11" xfId="226" xr:uid="{00000000-0005-0000-0000-0000E0000000}"/>
    <cellStyle name="Monétaire]STAANN 21 2" xfId="227" xr:uid="{00000000-0005-0000-0000-0000E1000000}"/>
    <cellStyle name="Monétaire]STAANN 21 3" xfId="228" xr:uid="{00000000-0005-0000-0000-0000E2000000}"/>
    <cellStyle name="Monétaire]STAANN 21 4" xfId="229" xr:uid="{00000000-0005-0000-0000-0000E3000000}"/>
    <cellStyle name="Monétaire]STAANN 21 5" xfId="230" xr:uid="{00000000-0005-0000-0000-0000E4000000}"/>
    <cellStyle name="Monétaire]STAANN 21 6" xfId="231" xr:uid="{00000000-0005-0000-0000-0000E5000000}"/>
    <cellStyle name="Monétaire]STAANN 21 7" xfId="232" xr:uid="{00000000-0005-0000-0000-0000E6000000}"/>
    <cellStyle name="Monétaire]STAANN 21 8" xfId="233" xr:uid="{00000000-0005-0000-0000-0000E7000000}"/>
    <cellStyle name="Monétaire]STAANN 21 9" xfId="234" xr:uid="{00000000-0005-0000-0000-0000E8000000}"/>
    <cellStyle name="Monétaire]STAANN 22" xfId="235" xr:uid="{00000000-0005-0000-0000-0000E9000000}"/>
    <cellStyle name="Monétaire]STAANN 22 10" xfId="236" xr:uid="{00000000-0005-0000-0000-0000EA000000}"/>
    <cellStyle name="Monétaire]STAANN 22 11" xfId="237" xr:uid="{00000000-0005-0000-0000-0000EB000000}"/>
    <cellStyle name="Monétaire]STAANN 22 2" xfId="238" xr:uid="{00000000-0005-0000-0000-0000EC000000}"/>
    <cellStyle name="Monétaire]STAANN 22 3" xfId="239" xr:uid="{00000000-0005-0000-0000-0000ED000000}"/>
    <cellStyle name="Monétaire]STAANN 22 4" xfId="240" xr:uid="{00000000-0005-0000-0000-0000EE000000}"/>
    <cellStyle name="Monétaire]STAANN 22 5" xfId="241" xr:uid="{00000000-0005-0000-0000-0000EF000000}"/>
    <cellStyle name="Monétaire]STAANN 22 6" xfId="242" xr:uid="{00000000-0005-0000-0000-0000F0000000}"/>
    <cellStyle name="Monétaire]STAANN 22 7" xfId="243" xr:uid="{00000000-0005-0000-0000-0000F1000000}"/>
    <cellStyle name="Monétaire]STAANN 22 8" xfId="244" xr:uid="{00000000-0005-0000-0000-0000F2000000}"/>
    <cellStyle name="Monétaire]STAANN 22 9" xfId="245" xr:uid="{00000000-0005-0000-0000-0000F3000000}"/>
    <cellStyle name="Monétaire]STAANN 23" xfId="246" xr:uid="{00000000-0005-0000-0000-0000F4000000}"/>
    <cellStyle name="Monétaire]STAANN 24" xfId="247" xr:uid="{00000000-0005-0000-0000-0000F5000000}"/>
    <cellStyle name="Monétaire]STAANN 25" xfId="248" xr:uid="{00000000-0005-0000-0000-0000F6000000}"/>
    <cellStyle name="Monétaire]STAANN 26" xfId="249" xr:uid="{00000000-0005-0000-0000-0000F7000000}"/>
    <cellStyle name="Monétaire]STAANN 27" xfId="250" xr:uid="{00000000-0005-0000-0000-0000F8000000}"/>
    <cellStyle name="Monétaire]STAANN 28" xfId="251" xr:uid="{00000000-0005-0000-0000-0000F9000000}"/>
    <cellStyle name="Monétaire]STAANN 29" xfId="252" xr:uid="{00000000-0005-0000-0000-0000FA000000}"/>
    <cellStyle name="Monétaire]STAANN 3" xfId="253" xr:uid="{00000000-0005-0000-0000-0000FB000000}"/>
    <cellStyle name="Monétaire]STAANN 30" xfId="254" xr:uid="{00000000-0005-0000-0000-0000FC000000}"/>
    <cellStyle name="Monétaire]STAANN 31" xfId="255" xr:uid="{00000000-0005-0000-0000-0000FD000000}"/>
    <cellStyle name="Monétaire]STAANN 32" xfId="256" xr:uid="{00000000-0005-0000-0000-0000FE000000}"/>
    <cellStyle name="Monétaire]STAANN 4" xfId="257" xr:uid="{00000000-0005-0000-0000-0000FF000000}"/>
    <cellStyle name="Monétaire]STAANN 4 10" xfId="258" xr:uid="{00000000-0005-0000-0000-000000010000}"/>
    <cellStyle name="Monétaire]STAANN 4 11" xfId="259" xr:uid="{00000000-0005-0000-0000-000001010000}"/>
    <cellStyle name="Monétaire]STAANN 4 2" xfId="260" xr:uid="{00000000-0005-0000-0000-000002010000}"/>
    <cellStyle name="Monétaire]STAANN 4 3" xfId="261" xr:uid="{00000000-0005-0000-0000-000003010000}"/>
    <cellStyle name="Monétaire]STAANN 4 4" xfId="262" xr:uid="{00000000-0005-0000-0000-000004010000}"/>
    <cellStyle name="Monétaire]STAANN 4 5" xfId="263" xr:uid="{00000000-0005-0000-0000-000005010000}"/>
    <cellStyle name="Monétaire]STAANN 4 6" xfId="264" xr:uid="{00000000-0005-0000-0000-000006010000}"/>
    <cellStyle name="Monétaire]STAANN 4 7" xfId="265" xr:uid="{00000000-0005-0000-0000-000007010000}"/>
    <cellStyle name="Monétaire]STAANN 4 8" xfId="266" xr:uid="{00000000-0005-0000-0000-000008010000}"/>
    <cellStyle name="Monétaire]STAANN 4 9" xfId="267" xr:uid="{00000000-0005-0000-0000-000009010000}"/>
    <cellStyle name="Monétaire]STAANN 5" xfId="268" xr:uid="{00000000-0005-0000-0000-00000A010000}"/>
    <cellStyle name="Monétaire]STAANN 5 10" xfId="269" xr:uid="{00000000-0005-0000-0000-00000B010000}"/>
    <cellStyle name="Monétaire]STAANN 5 11" xfId="270" xr:uid="{00000000-0005-0000-0000-00000C010000}"/>
    <cellStyle name="Monétaire]STAANN 5 2" xfId="271" xr:uid="{00000000-0005-0000-0000-00000D010000}"/>
    <cellStyle name="Monétaire]STAANN 5 3" xfId="272" xr:uid="{00000000-0005-0000-0000-00000E010000}"/>
    <cellStyle name="Monétaire]STAANN 5 4" xfId="273" xr:uid="{00000000-0005-0000-0000-00000F010000}"/>
    <cellStyle name="Monétaire]STAANN 5 5" xfId="274" xr:uid="{00000000-0005-0000-0000-000010010000}"/>
    <cellStyle name="Monétaire]STAANN 5 6" xfId="275" xr:uid="{00000000-0005-0000-0000-000011010000}"/>
    <cellStyle name="Monétaire]STAANN 5 7" xfId="276" xr:uid="{00000000-0005-0000-0000-000012010000}"/>
    <cellStyle name="Monétaire]STAANN 5 8" xfId="277" xr:uid="{00000000-0005-0000-0000-000013010000}"/>
    <cellStyle name="Monétaire]STAANN 5 9" xfId="278" xr:uid="{00000000-0005-0000-0000-000014010000}"/>
    <cellStyle name="Monétaire]STAANN 6" xfId="279" xr:uid="{00000000-0005-0000-0000-000015010000}"/>
    <cellStyle name="Monétaire]STAANN 6 10" xfId="280" xr:uid="{00000000-0005-0000-0000-000016010000}"/>
    <cellStyle name="Monétaire]STAANN 6 11" xfId="281" xr:uid="{00000000-0005-0000-0000-000017010000}"/>
    <cellStyle name="Monétaire]STAANN 6 2" xfId="282" xr:uid="{00000000-0005-0000-0000-000018010000}"/>
    <cellStyle name="Monétaire]STAANN 6 3" xfId="283" xr:uid="{00000000-0005-0000-0000-000019010000}"/>
    <cellStyle name="Monétaire]STAANN 6 4" xfId="284" xr:uid="{00000000-0005-0000-0000-00001A010000}"/>
    <cellStyle name="Monétaire]STAANN 6 5" xfId="285" xr:uid="{00000000-0005-0000-0000-00001B010000}"/>
    <cellStyle name="Monétaire]STAANN 6 6" xfId="286" xr:uid="{00000000-0005-0000-0000-00001C010000}"/>
    <cellStyle name="Monétaire]STAANN 6 7" xfId="287" xr:uid="{00000000-0005-0000-0000-00001D010000}"/>
    <cellStyle name="Monétaire]STAANN 6 8" xfId="288" xr:uid="{00000000-0005-0000-0000-00001E010000}"/>
    <cellStyle name="Monétaire]STAANN 6 9" xfId="289" xr:uid="{00000000-0005-0000-0000-00001F010000}"/>
    <cellStyle name="Monétaire]STAANN 7" xfId="290" xr:uid="{00000000-0005-0000-0000-000020010000}"/>
    <cellStyle name="Monétaire]STAANN 7 10" xfId="291" xr:uid="{00000000-0005-0000-0000-000021010000}"/>
    <cellStyle name="Monétaire]STAANN 7 11" xfId="292" xr:uid="{00000000-0005-0000-0000-000022010000}"/>
    <cellStyle name="Monétaire]STAANN 7 2" xfId="293" xr:uid="{00000000-0005-0000-0000-000023010000}"/>
    <cellStyle name="Monétaire]STAANN 7 3" xfId="294" xr:uid="{00000000-0005-0000-0000-000024010000}"/>
    <cellStyle name="Monétaire]STAANN 7 4" xfId="295" xr:uid="{00000000-0005-0000-0000-000025010000}"/>
    <cellStyle name="Monétaire]STAANN 7 5" xfId="296" xr:uid="{00000000-0005-0000-0000-000026010000}"/>
    <cellStyle name="Monétaire]STAANN 7 6" xfId="297" xr:uid="{00000000-0005-0000-0000-000027010000}"/>
    <cellStyle name="Monétaire]STAANN 7 7" xfId="298" xr:uid="{00000000-0005-0000-0000-000028010000}"/>
    <cellStyle name="Monétaire]STAANN 7 8" xfId="299" xr:uid="{00000000-0005-0000-0000-000029010000}"/>
    <cellStyle name="Monétaire]STAANN 7 9" xfId="300" xr:uid="{00000000-0005-0000-0000-00002A010000}"/>
    <cellStyle name="Monétaire]STAANN 8" xfId="301" xr:uid="{00000000-0005-0000-0000-00002B010000}"/>
    <cellStyle name="Monétaire]STAANN 8 10" xfId="302" xr:uid="{00000000-0005-0000-0000-00002C010000}"/>
    <cellStyle name="Monétaire]STAANN 8 11" xfId="303" xr:uid="{00000000-0005-0000-0000-00002D010000}"/>
    <cellStyle name="Monétaire]STAANN 8 2" xfId="304" xr:uid="{00000000-0005-0000-0000-00002E010000}"/>
    <cellStyle name="Monétaire]STAANN 8 3" xfId="305" xr:uid="{00000000-0005-0000-0000-00002F010000}"/>
    <cellStyle name="Monétaire]STAANN 8 4" xfId="306" xr:uid="{00000000-0005-0000-0000-000030010000}"/>
    <cellStyle name="Monétaire]STAANN 8 5" xfId="307" xr:uid="{00000000-0005-0000-0000-000031010000}"/>
    <cellStyle name="Monétaire]STAANN 8 6" xfId="308" xr:uid="{00000000-0005-0000-0000-000032010000}"/>
    <cellStyle name="Monétaire]STAANN 8 7" xfId="309" xr:uid="{00000000-0005-0000-0000-000033010000}"/>
    <cellStyle name="Monétaire]STAANN 8 8" xfId="310" xr:uid="{00000000-0005-0000-0000-000034010000}"/>
    <cellStyle name="Monétaire]STAANN 8 9" xfId="311" xr:uid="{00000000-0005-0000-0000-000035010000}"/>
    <cellStyle name="Monétaire]STAANN 9" xfId="312" xr:uid="{00000000-0005-0000-0000-000036010000}"/>
    <cellStyle name="Monétaire]STAANN 9 10" xfId="313" xr:uid="{00000000-0005-0000-0000-000037010000}"/>
    <cellStyle name="Monétaire]STAANN 9 11" xfId="314" xr:uid="{00000000-0005-0000-0000-000038010000}"/>
    <cellStyle name="Monétaire]STAANN 9 2" xfId="315" xr:uid="{00000000-0005-0000-0000-000039010000}"/>
    <cellStyle name="Monétaire]STAANN 9 3" xfId="316" xr:uid="{00000000-0005-0000-0000-00003A010000}"/>
    <cellStyle name="Monétaire]STAANN 9 4" xfId="317" xr:uid="{00000000-0005-0000-0000-00003B010000}"/>
    <cellStyle name="Monétaire]STAANN 9 5" xfId="318" xr:uid="{00000000-0005-0000-0000-00003C010000}"/>
    <cellStyle name="Monétaire]STAANN 9 6" xfId="319" xr:uid="{00000000-0005-0000-0000-00003D010000}"/>
    <cellStyle name="Monétaire]STAANN 9 7" xfId="320" xr:uid="{00000000-0005-0000-0000-00003E010000}"/>
    <cellStyle name="Monétaire]STAANN 9 8" xfId="321" xr:uid="{00000000-0005-0000-0000-00003F010000}"/>
    <cellStyle name="Monétaire]STAANN 9 9" xfId="322" xr:uid="{00000000-0005-0000-0000-000040010000}"/>
    <cellStyle name="Motif" xfId="323" xr:uid="{00000000-0005-0000-0000-000041010000}"/>
    <cellStyle name="Motif 2" xfId="324" xr:uid="{00000000-0005-0000-0000-000042010000}"/>
    <cellStyle name="Motif 3" xfId="325" xr:uid="{00000000-0005-0000-0000-000043010000}"/>
    <cellStyle name="Motif 4" xfId="326" xr:uid="{00000000-0005-0000-0000-000044010000}"/>
    <cellStyle name="Normal" xfId="0" builtinId="0"/>
    <cellStyle name="Normal 10" xfId="327" xr:uid="{00000000-0005-0000-0000-000046010000}"/>
    <cellStyle name="Normal 10 10" xfId="328" xr:uid="{00000000-0005-0000-0000-000047010000}"/>
    <cellStyle name="Normal 10 10 2" xfId="329" xr:uid="{00000000-0005-0000-0000-000048010000}"/>
    <cellStyle name="Normal 10 10 2 2" xfId="330" xr:uid="{00000000-0005-0000-0000-000049010000}"/>
    <cellStyle name="Normal 10 10 3" xfId="331" xr:uid="{00000000-0005-0000-0000-00004A010000}"/>
    <cellStyle name="Normal 10 11" xfId="332" xr:uid="{00000000-0005-0000-0000-00004B010000}"/>
    <cellStyle name="Normal 10 11 2" xfId="333" xr:uid="{00000000-0005-0000-0000-00004C010000}"/>
    <cellStyle name="Normal 10 11 2 2" xfId="334" xr:uid="{00000000-0005-0000-0000-00004D010000}"/>
    <cellStyle name="Normal 10 11 3" xfId="335" xr:uid="{00000000-0005-0000-0000-00004E010000}"/>
    <cellStyle name="Normal 10 12" xfId="336" xr:uid="{00000000-0005-0000-0000-00004F010000}"/>
    <cellStyle name="Normal 10 12 2" xfId="337" xr:uid="{00000000-0005-0000-0000-000050010000}"/>
    <cellStyle name="Normal 10 12 2 2" xfId="338" xr:uid="{00000000-0005-0000-0000-000051010000}"/>
    <cellStyle name="Normal 10 12 3" xfId="339" xr:uid="{00000000-0005-0000-0000-000052010000}"/>
    <cellStyle name="Normal 10 13" xfId="340" xr:uid="{00000000-0005-0000-0000-000053010000}"/>
    <cellStyle name="Normal 10 13 2" xfId="341" xr:uid="{00000000-0005-0000-0000-000054010000}"/>
    <cellStyle name="Normal 10 13 2 2" xfId="342" xr:uid="{00000000-0005-0000-0000-000055010000}"/>
    <cellStyle name="Normal 10 13 3" xfId="343" xr:uid="{00000000-0005-0000-0000-000056010000}"/>
    <cellStyle name="Normal 10 14" xfId="344" xr:uid="{00000000-0005-0000-0000-000057010000}"/>
    <cellStyle name="Normal 10 14 2" xfId="345" xr:uid="{00000000-0005-0000-0000-000058010000}"/>
    <cellStyle name="Normal 10 14 2 2" xfId="346" xr:uid="{00000000-0005-0000-0000-000059010000}"/>
    <cellStyle name="Normal 10 14 3" xfId="347" xr:uid="{00000000-0005-0000-0000-00005A010000}"/>
    <cellStyle name="Normal 10 15" xfId="348" xr:uid="{00000000-0005-0000-0000-00005B010000}"/>
    <cellStyle name="Normal 10 15 2" xfId="349" xr:uid="{00000000-0005-0000-0000-00005C010000}"/>
    <cellStyle name="Normal 10 15 2 2" xfId="350" xr:uid="{00000000-0005-0000-0000-00005D010000}"/>
    <cellStyle name="Normal 10 15 3" xfId="351" xr:uid="{00000000-0005-0000-0000-00005E010000}"/>
    <cellStyle name="Normal 10 16" xfId="352" xr:uid="{00000000-0005-0000-0000-00005F010000}"/>
    <cellStyle name="Normal 10 16 2" xfId="353" xr:uid="{00000000-0005-0000-0000-000060010000}"/>
    <cellStyle name="Normal 10 16 2 2" xfId="354" xr:uid="{00000000-0005-0000-0000-000061010000}"/>
    <cellStyle name="Normal 10 16 3" xfId="355" xr:uid="{00000000-0005-0000-0000-000062010000}"/>
    <cellStyle name="Normal 10 17" xfId="356" xr:uid="{00000000-0005-0000-0000-000063010000}"/>
    <cellStyle name="Normal 10 17 2" xfId="357" xr:uid="{00000000-0005-0000-0000-000064010000}"/>
    <cellStyle name="Normal 10 17 2 2" xfId="358" xr:uid="{00000000-0005-0000-0000-000065010000}"/>
    <cellStyle name="Normal 10 17 3" xfId="359" xr:uid="{00000000-0005-0000-0000-000066010000}"/>
    <cellStyle name="Normal 10 18" xfId="360" xr:uid="{00000000-0005-0000-0000-000067010000}"/>
    <cellStyle name="Normal 10 18 2" xfId="361" xr:uid="{00000000-0005-0000-0000-000068010000}"/>
    <cellStyle name="Normal 10 18 2 2" xfId="362" xr:uid="{00000000-0005-0000-0000-000069010000}"/>
    <cellStyle name="Normal 10 18 3" xfId="363" xr:uid="{00000000-0005-0000-0000-00006A010000}"/>
    <cellStyle name="Normal 10 19" xfId="364" xr:uid="{00000000-0005-0000-0000-00006B010000}"/>
    <cellStyle name="Normal 10 19 2" xfId="365" xr:uid="{00000000-0005-0000-0000-00006C010000}"/>
    <cellStyle name="Normal 10 19 2 2" xfId="366" xr:uid="{00000000-0005-0000-0000-00006D010000}"/>
    <cellStyle name="Normal 10 19 3" xfId="367" xr:uid="{00000000-0005-0000-0000-00006E010000}"/>
    <cellStyle name="Normal 10 2" xfId="368" xr:uid="{00000000-0005-0000-0000-00006F010000}"/>
    <cellStyle name="Normal 10 2 2" xfId="369" xr:uid="{00000000-0005-0000-0000-000070010000}"/>
    <cellStyle name="Normal 10 2 2 2" xfId="370" xr:uid="{00000000-0005-0000-0000-000071010000}"/>
    <cellStyle name="Normal 10 2 3" xfId="371" xr:uid="{00000000-0005-0000-0000-000072010000}"/>
    <cellStyle name="Normal 10 20" xfId="372" xr:uid="{00000000-0005-0000-0000-000073010000}"/>
    <cellStyle name="Normal 10 20 2" xfId="373" xr:uid="{00000000-0005-0000-0000-000074010000}"/>
    <cellStyle name="Normal 10 20 2 2" xfId="374" xr:uid="{00000000-0005-0000-0000-000075010000}"/>
    <cellStyle name="Normal 10 20 3" xfId="375" xr:uid="{00000000-0005-0000-0000-000076010000}"/>
    <cellStyle name="Normal 10 21" xfId="376" xr:uid="{00000000-0005-0000-0000-000077010000}"/>
    <cellStyle name="Normal 10 21 2" xfId="377" xr:uid="{00000000-0005-0000-0000-000078010000}"/>
    <cellStyle name="Normal 10 21 2 2" xfId="378" xr:uid="{00000000-0005-0000-0000-000079010000}"/>
    <cellStyle name="Normal 10 21 3" xfId="379" xr:uid="{00000000-0005-0000-0000-00007A010000}"/>
    <cellStyle name="Normal 10 22" xfId="380" xr:uid="{00000000-0005-0000-0000-00007B010000}"/>
    <cellStyle name="Normal 10 22 2" xfId="381" xr:uid="{00000000-0005-0000-0000-00007C010000}"/>
    <cellStyle name="Normal 10 22 2 2" xfId="382" xr:uid="{00000000-0005-0000-0000-00007D010000}"/>
    <cellStyle name="Normal 10 22 3" xfId="383" xr:uid="{00000000-0005-0000-0000-00007E010000}"/>
    <cellStyle name="Normal 10 23" xfId="384" xr:uid="{00000000-0005-0000-0000-00007F010000}"/>
    <cellStyle name="Normal 10 23 2" xfId="385" xr:uid="{00000000-0005-0000-0000-000080010000}"/>
    <cellStyle name="Normal 10 23 2 2" xfId="386" xr:uid="{00000000-0005-0000-0000-000081010000}"/>
    <cellStyle name="Normal 10 23 3" xfId="387" xr:uid="{00000000-0005-0000-0000-000082010000}"/>
    <cellStyle name="Normal 10 24" xfId="388" xr:uid="{00000000-0005-0000-0000-000083010000}"/>
    <cellStyle name="Normal 10 3" xfId="389" xr:uid="{00000000-0005-0000-0000-000084010000}"/>
    <cellStyle name="Normal 10 3 2" xfId="390" xr:uid="{00000000-0005-0000-0000-000085010000}"/>
    <cellStyle name="Normal 10 3 2 2" xfId="391" xr:uid="{00000000-0005-0000-0000-000086010000}"/>
    <cellStyle name="Normal 10 3 3" xfId="392" xr:uid="{00000000-0005-0000-0000-000087010000}"/>
    <cellStyle name="Normal 10 4" xfId="393" xr:uid="{00000000-0005-0000-0000-000088010000}"/>
    <cellStyle name="Normal 10 4 2" xfId="394" xr:uid="{00000000-0005-0000-0000-000089010000}"/>
    <cellStyle name="Normal 10 4 2 2" xfId="395" xr:uid="{00000000-0005-0000-0000-00008A010000}"/>
    <cellStyle name="Normal 10 4 3" xfId="396" xr:uid="{00000000-0005-0000-0000-00008B010000}"/>
    <cellStyle name="Normal 10 5" xfId="397" xr:uid="{00000000-0005-0000-0000-00008C010000}"/>
    <cellStyle name="Normal 10 5 2" xfId="398" xr:uid="{00000000-0005-0000-0000-00008D010000}"/>
    <cellStyle name="Normal 10 5 2 2" xfId="399" xr:uid="{00000000-0005-0000-0000-00008E010000}"/>
    <cellStyle name="Normal 10 5 3" xfId="400" xr:uid="{00000000-0005-0000-0000-00008F010000}"/>
    <cellStyle name="Normal 10 6" xfId="401" xr:uid="{00000000-0005-0000-0000-000090010000}"/>
    <cellStyle name="Normal 10 6 2" xfId="402" xr:uid="{00000000-0005-0000-0000-000091010000}"/>
    <cellStyle name="Normal 10 6 2 2" xfId="403" xr:uid="{00000000-0005-0000-0000-000092010000}"/>
    <cellStyle name="Normal 10 6 3" xfId="404" xr:uid="{00000000-0005-0000-0000-000093010000}"/>
    <cellStyle name="Normal 10 7" xfId="405" xr:uid="{00000000-0005-0000-0000-000094010000}"/>
    <cellStyle name="Normal 10 7 2" xfId="406" xr:uid="{00000000-0005-0000-0000-000095010000}"/>
    <cellStyle name="Normal 10 7 2 2" xfId="407" xr:uid="{00000000-0005-0000-0000-000096010000}"/>
    <cellStyle name="Normal 10 7 3" xfId="408" xr:uid="{00000000-0005-0000-0000-000097010000}"/>
    <cellStyle name="Normal 10 8" xfId="409" xr:uid="{00000000-0005-0000-0000-000098010000}"/>
    <cellStyle name="Normal 10 8 2" xfId="410" xr:uid="{00000000-0005-0000-0000-000099010000}"/>
    <cellStyle name="Normal 10 8 2 2" xfId="411" xr:uid="{00000000-0005-0000-0000-00009A010000}"/>
    <cellStyle name="Normal 10 8 3" xfId="412" xr:uid="{00000000-0005-0000-0000-00009B010000}"/>
    <cellStyle name="Normal 10 9" xfId="413" xr:uid="{00000000-0005-0000-0000-00009C010000}"/>
    <cellStyle name="Normal 10 9 2" xfId="414" xr:uid="{00000000-0005-0000-0000-00009D010000}"/>
    <cellStyle name="Normal 10 9 2 2" xfId="415" xr:uid="{00000000-0005-0000-0000-00009E010000}"/>
    <cellStyle name="Normal 10 9 3" xfId="416" xr:uid="{00000000-0005-0000-0000-00009F010000}"/>
    <cellStyle name="Normal 100" xfId="417" xr:uid="{00000000-0005-0000-0000-0000A0010000}"/>
    <cellStyle name="Normal 100 2" xfId="418" xr:uid="{00000000-0005-0000-0000-0000A1010000}"/>
    <cellStyle name="Normal 102" xfId="419" xr:uid="{00000000-0005-0000-0000-0000A2010000}"/>
    <cellStyle name="Normal 102 2" xfId="420" xr:uid="{00000000-0005-0000-0000-0000A3010000}"/>
    <cellStyle name="Normal 103" xfId="421" xr:uid="{00000000-0005-0000-0000-0000A4010000}"/>
    <cellStyle name="Normal 103 2" xfId="422" xr:uid="{00000000-0005-0000-0000-0000A5010000}"/>
    <cellStyle name="Normal 104" xfId="423" xr:uid="{00000000-0005-0000-0000-0000A6010000}"/>
    <cellStyle name="Normal 104 2" xfId="424" xr:uid="{00000000-0005-0000-0000-0000A7010000}"/>
    <cellStyle name="Normal 105" xfId="425" xr:uid="{00000000-0005-0000-0000-0000A8010000}"/>
    <cellStyle name="Normal 105 2" xfId="426" xr:uid="{00000000-0005-0000-0000-0000A9010000}"/>
    <cellStyle name="Normal 106" xfId="427" xr:uid="{00000000-0005-0000-0000-0000AA010000}"/>
    <cellStyle name="Normal 106 2" xfId="428" xr:uid="{00000000-0005-0000-0000-0000AB010000}"/>
    <cellStyle name="Normal 107" xfId="429" xr:uid="{00000000-0005-0000-0000-0000AC010000}"/>
    <cellStyle name="Normal 107 2" xfId="430" xr:uid="{00000000-0005-0000-0000-0000AD010000}"/>
    <cellStyle name="Normal 108" xfId="431" xr:uid="{00000000-0005-0000-0000-0000AE010000}"/>
    <cellStyle name="Normal 108 2" xfId="432" xr:uid="{00000000-0005-0000-0000-0000AF010000}"/>
    <cellStyle name="Normal 109" xfId="433" xr:uid="{00000000-0005-0000-0000-0000B0010000}"/>
    <cellStyle name="Normal 109 2" xfId="434" xr:uid="{00000000-0005-0000-0000-0000B1010000}"/>
    <cellStyle name="Normal 11" xfId="435" xr:uid="{00000000-0005-0000-0000-0000B2010000}"/>
    <cellStyle name="Normal 11 10" xfId="436" xr:uid="{00000000-0005-0000-0000-0000B3010000}"/>
    <cellStyle name="Normal 11 10 2" xfId="437" xr:uid="{00000000-0005-0000-0000-0000B4010000}"/>
    <cellStyle name="Normal 11 10 2 2" xfId="438" xr:uid="{00000000-0005-0000-0000-0000B5010000}"/>
    <cellStyle name="Normal 11 10 3" xfId="439" xr:uid="{00000000-0005-0000-0000-0000B6010000}"/>
    <cellStyle name="Normal 11 11" xfId="440" xr:uid="{00000000-0005-0000-0000-0000B7010000}"/>
    <cellStyle name="Normal 11 11 2" xfId="441" xr:uid="{00000000-0005-0000-0000-0000B8010000}"/>
    <cellStyle name="Normal 11 11 2 2" xfId="442" xr:uid="{00000000-0005-0000-0000-0000B9010000}"/>
    <cellStyle name="Normal 11 11 3" xfId="443" xr:uid="{00000000-0005-0000-0000-0000BA010000}"/>
    <cellStyle name="Normal 11 12" xfId="444" xr:uid="{00000000-0005-0000-0000-0000BB010000}"/>
    <cellStyle name="Normal 11 12 2" xfId="445" xr:uid="{00000000-0005-0000-0000-0000BC010000}"/>
    <cellStyle name="Normal 11 12 2 2" xfId="446" xr:uid="{00000000-0005-0000-0000-0000BD010000}"/>
    <cellStyle name="Normal 11 12 3" xfId="447" xr:uid="{00000000-0005-0000-0000-0000BE010000}"/>
    <cellStyle name="Normal 11 13" xfId="448" xr:uid="{00000000-0005-0000-0000-0000BF010000}"/>
    <cellStyle name="Normal 11 13 2" xfId="449" xr:uid="{00000000-0005-0000-0000-0000C0010000}"/>
    <cellStyle name="Normal 11 13 2 2" xfId="450" xr:uid="{00000000-0005-0000-0000-0000C1010000}"/>
    <cellStyle name="Normal 11 13 3" xfId="451" xr:uid="{00000000-0005-0000-0000-0000C2010000}"/>
    <cellStyle name="Normal 11 14" xfId="452" xr:uid="{00000000-0005-0000-0000-0000C3010000}"/>
    <cellStyle name="Normal 11 14 2" xfId="453" xr:uid="{00000000-0005-0000-0000-0000C4010000}"/>
    <cellStyle name="Normal 11 14 2 2" xfId="454" xr:uid="{00000000-0005-0000-0000-0000C5010000}"/>
    <cellStyle name="Normal 11 14 3" xfId="455" xr:uid="{00000000-0005-0000-0000-0000C6010000}"/>
    <cellStyle name="Normal 11 15" xfId="456" xr:uid="{00000000-0005-0000-0000-0000C7010000}"/>
    <cellStyle name="Normal 11 15 2" xfId="457" xr:uid="{00000000-0005-0000-0000-0000C8010000}"/>
    <cellStyle name="Normal 11 15 2 2" xfId="458" xr:uid="{00000000-0005-0000-0000-0000C9010000}"/>
    <cellStyle name="Normal 11 15 3" xfId="459" xr:uid="{00000000-0005-0000-0000-0000CA010000}"/>
    <cellStyle name="Normal 11 16" xfId="460" xr:uid="{00000000-0005-0000-0000-0000CB010000}"/>
    <cellStyle name="Normal 11 16 2" xfId="461" xr:uid="{00000000-0005-0000-0000-0000CC010000}"/>
    <cellStyle name="Normal 11 16 2 2" xfId="462" xr:uid="{00000000-0005-0000-0000-0000CD010000}"/>
    <cellStyle name="Normal 11 16 3" xfId="463" xr:uid="{00000000-0005-0000-0000-0000CE010000}"/>
    <cellStyle name="Normal 11 17" xfId="464" xr:uid="{00000000-0005-0000-0000-0000CF010000}"/>
    <cellStyle name="Normal 11 17 2" xfId="465" xr:uid="{00000000-0005-0000-0000-0000D0010000}"/>
    <cellStyle name="Normal 11 17 2 2" xfId="466" xr:uid="{00000000-0005-0000-0000-0000D1010000}"/>
    <cellStyle name="Normal 11 17 3" xfId="467" xr:uid="{00000000-0005-0000-0000-0000D2010000}"/>
    <cellStyle name="Normal 11 18" xfId="468" xr:uid="{00000000-0005-0000-0000-0000D3010000}"/>
    <cellStyle name="Normal 11 18 2" xfId="469" xr:uid="{00000000-0005-0000-0000-0000D4010000}"/>
    <cellStyle name="Normal 11 18 2 2" xfId="470" xr:uid="{00000000-0005-0000-0000-0000D5010000}"/>
    <cellStyle name="Normal 11 18 3" xfId="471" xr:uid="{00000000-0005-0000-0000-0000D6010000}"/>
    <cellStyle name="Normal 11 19" xfId="472" xr:uid="{00000000-0005-0000-0000-0000D7010000}"/>
    <cellStyle name="Normal 11 19 2" xfId="473" xr:uid="{00000000-0005-0000-0000-0000D8010000}"/>
    <cellStyle name="Normal 11 19 2 2" xfId="474" xr:uid="{00000000-0005-0000-0000-0000D9010000}"/>
    <cellStyle name="Normal 11 19 3" xfId="475" xr:uid="{00000000-0005-0000-0000-0000DA010000}"/>
    <cellStyle name="Normal 11 2" xfId="476" xr:uid="{00000000-0005-0000-0000-0000DB010000}"/>
    <cellStyle name="Normal 11 2 2" xfId="477" xr:uid="{00000000-0005-0000-0000-0000DC010000}"/>
    <cellStyle name="Normal 11 2 2 2" xfId="478" xr:uid="{00000000-0005-0000-0000-0000DD010000}"/>
    <cellStyle name="Normal 11 2 3" xfId="479" xr:uid="{00000000-0005-0000-0000-0000DE010000}"/>
    <cellStyle name="Normal 11 20" xfId="480" xr:uid="{00000000-0005-0000-0000-0000DF010000}"/>
    <cellStyle name="Normal 11 20 2" xfId="481" xr:uid="{00000000-0005-0000-0000-0000E0010000}"/>
    <cellStyle name="Normal 11 20 2 2" xfId="482" xr:uid="{00000000-0005-0000-0000-0000E1010000}"/>
    <cellStyle name="Normal 11 20 3" xfId="483" xr:uid="{00000000-0005-0000-0000-0000E2010000}"/>
    <cellStyle name="Normal 11 21" xfId="484" xr:uid="{00000000-0005-0000-0000-0000E3010000}"/>
    <cellStyle name="Normal 11 21 2" xfId="485" xr:uid="{00000000-0005-0000-0000-0000E4010000}"/>
    <cellStyle name="Normal 11 21 2 2" xfId="486" xr:uid="{00000000-0005-0000-0000-0000E5010000}"/>
    <cellStyle name="Normal 11 21 3" xfId="487" xr:uid="{00000000-0005-0000-0000-0000E6010000}"/>
    <cellStyle name="Normal 11 22" xfId="488" xr:uid="{00000000-0005-0000-0000-0000E7010000}"/>
    <cellStyle name="Normal 11 22 2" xfId="489" xr:uid="{00000000-0005-0000-0000-0000E8010000}"/>
    <cellStyle name="Normal 11 22 2 2" xfId="490" xr:uid="{00000000-0005-0000-0000-0000E9010000}"/>
    <cellStyle name="Normal 11 22 3" xfId="491" xr:uid="{00000000-0005-0000-0000-0000EA010000}"/>
    <cellStyle name="Normal 11 23" xfId="492" xr:uid="{00000000-0005-0000-0000-0000EB010000}"/>
    <cellStyle name="Normal 11 23 2" xfId="493" xr:uid="{00000000-0005-0000-0000-0000EC010000}"/>
    <cellStyle name="Normal 11 23 2 2" xfId="494" xr:uid="{00000000-0005-0000-0000-0000ED010000}"/>
    <cellStyle name="Normal 11 23 3" xfId="495" xr:uid="{00000000-0005-0000-0000-0000EE010000}"/>
    <cellStyle name="Normal 11 3" xfId="496" xr:uid="{00000000-0005-0000-0000-0000EF010000}"/>
    <cellStyle name="Normal 11 3 2" xfId="497" xr:uid="{00000000-0005-0000-0000-0000F0010000}"/>
    <cellStyle name="Normal 11 3 2 2" xfId="498" xr:uid="{00000000-0005-0000-0000-0000F1010000}"/>
    <cellStyle name="Normal 11 3 3" xfId="499" xr:uid="{00000000-0005-0000-0000-0000F2010000}"/>
    <cellStyle name="Normal 11 4" xfId="500" xr:uid="{00000000-0005-0000-0000-0000F3010000}"/>
    <cellStyle name="Normal 11 4 2" xfId="501" xr:uid="{00000000-0005-0000-0000-0000F4010000}"/>
    <cellStyle name="Normal 11 4 2 2" xfId="502" xr:uid="{00000000-0005-0000-0000-0000F5010000}"/>
    <cellStyle name="Normal 11 4 3" xfId="503" xr:uid="{00000000-0005-0000-0000-0000F6010000}"/>
    <cellStyle name="Normal 11 5" xfId="504" xr:uid="{00000000-0005-0000-0000-0000F7010000}"/>
    <cellStyle name="Normal 11 5 2" xfId="505" xr:uid="{00000000-0005-0000-0000-0000F8010000}"/>
    <cellStyle name="Normal 11 5 2 2" xfId="506" xr:uid="{00000000-0005-0000-0000-0000F9010000}"/>
    <cellStyle name="Normal 11 5 3" xfId="507" xr:uid="{00000000-0005-0000-0000-0000FA010000}"/>
    <cellStyle name="Normal 11 6" xfId="508" xr:uid="{00000000-0005-0000-0000-0000FB010000}"/>
    <cellStyle name="Normal 11 6 2" xfId="509" xr:uid="{00000000-0005-0000-0000-0000FC010000}"/>
    <cellStyle name="Normal 11 6 2 2" xfId="510" xr:uid="{00000000-0005-0000-0000-0000FD010000}"/>
    <cellStyle name="Normal 11 6 3" xfId="511" xr:uid="{00000000-0005-0000-0000-0000FE010000}"/>
    <cellStyle name="Normal 11 7" xfId="512" xr:uid="{00000000-0005-0000-0000-0000FF010000}"/>
    <cellStyle name="Normal 11 7 2" xfId="513" xr:uid="{00000000-0005-0000-0000-000000020000}"/>
    <cellStyle name="Normal 11 7 2 2" xfId="514" xr:uid="{00000000-0005-0000-0000-000001020000}"/>
    <cellStyle name="Normal 11 7 3" xfId="515" xr:uid="{00000000-0005-0000-0000-000002020000}"/>
    <cellStyle name="Normal 11 8" xfId="516" xr:uid="{00000000-0005-0000-0000-000003020000}"/>
    <cellStyle name="Normal 11 8 2" xfId="517" xr:uid="{00000000-0005-0000-0000-000004020000}"/>
    <cellStyle name="Normal 11 8 2 2" xfId="518" xr:uid="{00000000-0005-0000-0000-000005020000}"/>
    <cellStyle name="Normal 11 8 3" xfId="519" xr:uid="{00000000-0005-0000-0000-000006020000}"/>
    <cellStyle name="Normal 11 9" xfId="520" xr:uid="{00000000-0005-0000-0000-000007020000}"/>
    <cellStyle name="Normal 11 9 2" xfId="521" xr:uid="{00000000-0005-0000-0000-000008020000}"/>
    <cellStyle name="Normal 11 9 2 2" xfId="522" xr:uid="{00000000-0005-0000-0000-000009020000}"/>
    <cellStyle name="Normal 11 9 3" xfId="523" xr:uid="{00000000-0005-0000-0000-00000A020000}"/>
    <cellStyle name="Normal 110" xfId="524" xr:uid="{00000000-0005-0000-0000-00000B020000}"/>
    <cellStyle name="Normal 110 2" xfId="525" xr:uid="{00000000-0005-0000-0000-00000C020000}"/>
    <cellStyle name="Normal 111" xfId="526" xr:uid="{00000000-0005-0000-0000-00000D020000}"/>
    <cellStyle name="Normal 111 2" xfId="527" xr:uid="{00000000-0005-0000-0000-00000E020000}"/>
    <cellStyle name="Normal 112" xfId="528" xr:uid="{00000000-0005-0000-0000-00000F020000}"/>
    <cellStyle name="Normal 112 2" xfId="529" xr:uid="{00000000-0005-0000-0000-000010020000}"/>
    <cellStyle name="Normal 113" xfId="530" xr:uid="{00000000-0005-0000-0000-000011020000}"/>
    <cellStyle name="Normal 113 2" xfId="531" xr:uid="{00000000-0005-0000-0000-000012020000}"/>
    <cellStyle name="Normal 114" xfId="532" xr:uid="{00000000-0005-0000-0000-000013020000}"/>
    <cellStyle name="Normal 114 2" xfId="533" xr:uid="{00000000-0005-0000-0000-000014020000}"/>
    <cellStyle name="Normal 115" xfId="534" xr:uid="{00000000-0005-0000-0000-000015020000}"/>
    <cellStyle name="Normal 115 2" xfId="535" xr:uid="{00000000-0005-0000-0000-000016020000}"/>
    <cellStyle name="Normal 117" xfId="536" xr:uid="{00000000-0005-0000-0000-000017020000}"/>
    <cellStyle name="Normal 117 2" xfId="537" xr:uid="{00000000-0005-0000-0000-000018020000}"/>
    <cellStyle name="Normal 118" xfId="538" xr:uid="{00000000-0005-0000-0000-000019020000}"/>
    <cellStyle name="Normal 118 2" xfId="539" xr:uid="{00000000-0005-0000-0000-00001A020000}"/>
    <cellStyle name="Normal 119" xfId="540" xr:uid="{00000000-0005-0000-0000-00001B020000}"/>
    <cellStyle name="Normal 119 2" xfId="541" xr:uid="{00000000-0005-0000-0000-00001C020000}"/>
    <cellStyle name="Normal 12" xfId="542" xr:uid="{00000000-0005-0000-0000-00001D020000}"/>
    <cellStyle name="Normal 12 10" xfId="543" xr:uid="{00000000-0005-0000-0000-00001E020000}"/>
    <cellStyle name="Normal 12 10 2" xfId="544" xr:uid="{00000000-0005-0000-0000-00001F020000}"/>
    <cellStyle name="Normal 12 10 2 2" xfId="545" xr:uid="{00000000-0005-0000-0000-000020020000}"/>
    <cellStyle name="Normal 12 10 3" xfId="546" xr:uid="{00000000-0005-0000-0000-000021020000}"/>
    <cellStyle name="Normal 12 11" xfId="547" xr:uid="{00000000-0005-0000-0000-000022020000}"/>
    <cellStyle name="Normal 12 11 2" xfId="548" xr:uid="{00000000-0005-0000-0000-000023020000}"/>
    <cellStyle name="Normal 12 11 2 2" xfId="549" xr:uid="{00000000-0005-0000-0000-000024020000}"/>
    <cellStyle name="Normal 12 11 3" xfId="550" xr:uid="{00000000-0005-0000-0000-000025020000}"/>
    <cellStyle name="Normal 12 12" xfId="551" xr:uid="{00000000-0005-0000-0000-000026020000}"/>
    <cellStyle name="Normal 12 12 2" xfId="552" xr:uid="{00000000-0005-0000-0000-000027020000}"/>
    <cellStyle name="Normal 12 12 2 2" xfId="553" xr:uid="{00000000-0005-0000-0000-000028020000}"/>
    <cellStyle name="Normal 12 12 3" xfId="554" xr:uid="{00000000-0005-0000-0000-000029020000}"/>
    <cellStyle name="Normal 12 13" xfId="555" xr:uid="{00000000-0005-0000-0000-00002A020000}"/>
    <cellStyle name="Normal 12 13 2" xfId="556" xr:uid="{00000000-0005-0000-0000-00002B020000}"/>
    <cellStyle name="Normal 12 13 2 2" xfId="557" xr:uid="{00000000-0005-0000-0000-00002C020000}"/>
    <cellStyle name="Normal 12 13 3" xfId="558" xr:uid="{00000000-0005-0000-0000-00002D020000}"/>
    <cellStyle name="Normal 12 14" xfId="559" xr:uid="{00000000-0005-0000-0000-00002E020000}"/>
    <cellStyle name="Normal 12 14 2" xfId="560" xr:uid="{00000000-0005-0000-0000-00002F020000}"/>
    <cellStyle name="Normal 12 14 2 2" xfId="561" xr:uid="{00000000-0005-0000-0000-000030020000}"/>
    <cellStyle name="Normal 12 14 3" xfId="562" xr:uid="{00000000-0005-0000-0000-000031020000}"/>
    <cellStyle name="Normal 12 15" xfId="563" xr:uid="{00000000-0005-0000-0000-000032020000}"/>
    <cellStyle name="Normal 12 15 2" xfId="564" xr:uid="{00000000-0005-0000-0000-000033020000}"/>
    <cellStyle name="Normal 12 15 2 2" xfId="565" xr:uid="{00000000-0005-0000-0000-000034020000}"/>
    <cellStyle name="Normal 12 15 3" xfId="566" xr:uid="{00000000-0005-0000-0000-000035020000}"/>
    <cellStyle name="Normal 12 16" xfId="567" xr:uid="{00000000-0005-0000-0000-000036020000}"/>
    <cellStyle name="Normal 12 16 2" xfId="568" xr:uid="{00000000-0005-0000-0000-000037020000}"/>
    <cellStyle name="Normal 12 16 2 2" xfId="569" xr:uid="{00000000-0005-0000-0000-000038020000}"/>
    <cellStyle name="Normal 12 16 3" xfId="570" xr:uid="{00000000-0005-0000-0000-000039020000}"/>
    <cellStyle name="Normal 12 17" xfId="571" xr:uid="{00000000-0005-0000-0000-00003A020000}"/>
    <cellStyle name="Normal 12 17 2" xfId="572" xr:uid="{00000000-0005-0000-0000-00003B020000}"/>
    <cellStyle name="Normal 12 17 2 2" xfId="573" xr:uid="{00000000-0005-0000-0000-00003C020000}"/>
    <cellStyle name="Normal 12 17 3" xfId="574" xr:uid="{00000000-0005-0000-0000-00003D020000}"/>
    <cellStyle name="Normal 12 18" xfId="575" xr:uid="{00000000-0005-0000-0000-00003E020000}"/>
    <cellStyle name="Normal 12 18 2" xfId="576" xr:uid="{00000000-0005-0000-0000-00003F020000}"/>
    <cellStyle name="Normal 12 18 2 2" xfId="577" xr:uid="{00000000-0005-0000-0000-000040020000}"/>
    <cellStyle name="Normal 12 18 3" xfId="578" xr:uid="{00000000-0005-0000-0000-000041020000}"/>
    <cellStyle name="Normal 12 19" xfId="579" xr:uid="{00000000-0005-0000-0000-000042020000}"/>
    <cellStyle name="Normal 12 19 2" xfId="580" xr:uid="{00000000-0005-0000-0000-000043020000}"/>
    <cellStyle name="Normal 12 19 2 2" xfId="581" xr:uid="{00000000-0005-0000-0000-000044020000}"/>
    <cellStyle name="Normal 12 19 3" xfId="582" xr:uid="{00000000-0005-0000-0000-000045020000}"/>
    <cellStyle name="Normal 12 2" xfId="583" xr:uid="{00000000-0005-0000-0000-000046020000}"/>
    <cellStyle name="Normal 12 2 2" xfId="584" xr:uid="{00000000-0005-0000-0000-000047020000}"/>
    <cellStyle name="Normal 12 2 2 2" xfId="585" xr:uid="{00000000-0005-0000-0000-000048020000}"/>
    <cellStyle name="Normal 12 2 3" xfId="586" xr:uid="{00000000-0005-0000-0000-000049020000}"/>
    <cellStyle name="Normal 12 3" xfId="587" xr:uid="{00000000-0005-0000-0000-00004A020000}"/>
    <cellStyle name="Normal 12 3 2" xfId="588" xr:uid="{00000000-0005-0000-0000-00004B020000}"/>
    <cellStyle name="Normal 12 3 2 2" xfId="589" xr:uid="{00000000-0005-0000-0000-00004C020000}"/>
    <cellStyle name="Normal 12 3 3" xfId="590" xr:uid="{00000000-0005-0000-0000-00004D020000}"/>
    <cellStyle name="Normal 12 4" xfId="591" xr:uid="{00000000-0005-0000-0000-00004E020000}"/>
    <cellStyle name="Normal 12 4 2" xfId="592" xr:uid="{00000000-0005-0000-0000-00004F020000}"/>
    <cellStyle name="Normal 12 4 2 2" xfId="593" xr:uid="{00000000-0005-0000-0000-000050020000}"/>
    <cellStyle name="Normal 12 4 3" xfId="594" xr:uid="{00000000-0005-0000-0000-000051020000}"/>
    <cellStyle name="Normal 12 5" xfId="595" xr:uid="{00000000-0005-0000-0000-000052020000}"/>
    <cellStyle name="Normal 12 5 2" xfId="596" xr:uid="{00000000-0005-0000-0000-000053020000}"/>
    <cellStyle name="Normal 12 5 2 2" xfId="597" xr:uid="{00000000-0005-0000-0000-000054020000}"/>
    <cellStyle name="Normal 12 5 3" xfId="598" xr:uid="{00000000-0005-0000-0000-000055020000}"/>
    <cellStyle name="Normal 12 6" xfId="599" xr:uid="{00000000-0005-0000-0000-000056020000}"/>
    <cellStyle name="Normal 12 6 2" xfId="600" xr:uid="{00000000-0005-0000-0000-000057020000}"/>
    <cellStyle name="Normal 12 6 2 2" xfId="601" xr:uid="{00000000-0005-0000-0000-000058020000}"/>
    <cellStyle name="Normal 12 6 3" xfId="602" xr:uid="{00000000-0005-0000-0000-000059020000}"/>
    <cellStyle name="Normal 12 7" xfId="603" xr:uid="{00000000-0005-0000-0000-00005A020000}"/>
    <cellStyle name="Normal 12 7 2" xfId="604" xr:uid="{00000000-0005-0000-0000-00005B020000}"/>
    <cellStyle name="Normal 12 7 2 2" xfId="605" xr:uid="{00000000-0005-0000-0000-00005C020000}"/>
    <cellStyle name="Normal 12 7 3" xfId="606" xr:uid="{00000000-0005-0000-0000-00005D020000}"/>
    <cellStyle name="Normal 12 8" xfId="607" xr:uid="{00000000-0005-0000-0000-00005E020000}"/>
    <cellStyle name="Normal 12 8 2" xfId="608" xr:uid="{00000000-0005-0000-0000-00005F020000}"/>
    <cellStyle name="Normal 12 8 2 2" xfId="609" xr:uid="{00000000-0005-0000-0000-000060020000}"/>
    <cellStyle name="Normal 12 8 3" xfId="610" xr:uid="{00000000-0005-0000-0000-000061020000}"/>
    <cellStyle name="Normal 12 9" xfId="611" xr:uid="{00000000-0005-0000-0000-000062020000}"/>
    <cellStyle name="Normal 12 9 2" xfId="612" xr:uid="{00000000-0005-0000-0000-000063020000}"/>
    <cellStyle name="Normal 12 9 2 2" xfId="613" xr:uid="{00000000-0005-0000-0000-000064020000}"/>
    <cellStyle name="Normal 12 9 3" xfId="614" xr:uid="{00000000-0005-0000-0000-000065020000}"/>
    <cellStyle name="Normal 120" xfId="615" xr:uid="{00000000-0005-0000-0000-000066020000}"/>
    <cellStyle name="Normal 120 2" xfId="616" xr:uid="{00000000-0005-0000-0000-000067020000}"/>
    <cellStyle name="Normal 121" xfId="617" xr:uid="{00000000-0005-0000-0000-000068020000}"/>
    <cellStyle name="Normal 121 2" xfId="618" xr:uid="{00000000-0005-0000-0000-000069020000}"/>
    <cellStyle name="Normal 122" xfId="619" xr:uid="{00000000-0005-0000-0000-00006A020000}"/>
    <cellStyle name="Normal 122 2" xfId="620" xr:uid="{00000000-0005-0000-0000-00006B020000}"/>
    <cellStyle name="Normal 123" xfId="621" xr:uid="{00000000-0005-0000-0000-00006C020000}"/>
    <cellStyle name="Normal 123 2" xfId="622" xr:uid="{00000000-0005-0000-0000-00006D020000}"/>
    <cellStyle name="Normal 13" xfId="623" xr:uid="{00000000-0005-0000-0000-00006E020000}"/>
    <cellStyle name="Normal 13 10" xfId="624" xr:uid="{00000000-0005-0000-0000-00006F020000}"/>
    <cellStyle name="Normal 13 10 2" xfId="625" xr:uid="{00000000-0005-0000-0000-000070020000}"/>
    <cellStyle name="Normal 13 10 2 2" xfId="626" xr:uid="{00000000-0005-0000-0000-000071020000}"/>
    <cellStyle name="Normal 13 10 3" xfId="627" xr:uid="{00000000-0005-0000-0000-000072020000}"/>
    <cellStyle name="Normal 13 11" xfId="628" xr:uid="{00000000-0005-0000-0000-000073020000}"/>
    <cellStyle name="Normal 13 11 2" xfId="629" xr:uid="{00000000-0005-0000-0000-000074020000}"/>
    <cellStyle name="Normal 13 11 2 2" xfId="630" xr:uid="{00000000-0005-0000-0000-000075020000}"/>
    <cellStyle name="Normal 13 11 3" xfId="631" xr:uid="{00000000-0005-0000-0000-000076020000}"/>
    <cellStyle name="Normal 13 12" xfId="632" xr:uid="{00000000-0005-0000-0000-000077020000}"/>
    <cellStyle name="Normal 13 12 2" xfId="633" xr:uid="{00000000-0005-0000-0000-000078020000}"/>
    <cellStyle name="Normal 13 12 2 2" xfId="634" xr:uid="{00000000-0005-0000-0000-000079020000}"/>
    <cellStyle name="Normal 13 12 3" xfId="635" xr:uid="{00000000-0005-0000-0000-00007A020000}"/>
    <cellStyle name="Normal 13 13" xfId="636" xr:uid="{00000000-0005-0000-0000-00007B020000}"/>
    <cellStyle name="Normal 13 13 2" xfId="637" xr:uid="{00000000-0005-0000-0000-00007C020000}"/>
    <cellStyle name="Normal 13 13 2 2" xfId="638" xr:uid="{00000000-0005-0000-0000-00007D020000}"/>
    <cellStyle name="Normal 13 13 3" xfId="639" xr:uid="{00000000-0005-0000-0000-00007E020000}"/>
    <cellStyle name="Normal 13 14" xfId="640" xr:uid="{00000000-0005-0000-0000-00007F020000}"/>
    <cellStyle name="Normal 13 14 2" xfId="641" xr:uid="{00000000-0005-0000-0000-000080020000}"/>
    <cellStyle name="Normal 13 14 2 2" xfId="642" xr:uid="{00000000-0005-0000-0000-000081020000}"/>
    <cellStyle name="Normal 13 14 3" xfId="643" xr:uid="{00000000-0005-0000-0000-000082020000}"/>
    <cellStyle name="Normal 13 15" xfId="644" xr:uid="{00000000-0005-0000-0000-000083020000}"/>
    <cellStyle name="Normal 13 15 2" xfId="645" xr:uid="{00000000-0005-0000-0000-000084020000}"/>
    <cellStyle name="Normal 13 15 2 2" xfId="646" xr:uid="{00000000-0005-0000-0000-000085020000}"/>
    <cellStyle name="Normal 13 15 3" xfId="647" xr:uid="{00000000-0005-0000-0000-000086020000}"/>
    <cellStyle name="Normal 13 16" xfId="648" xr:uid="{00000000-0005-0000-0000-000087020000}"/>
    <cellStyle name="Normal 13 16 2" xfId="649" xr:uid="{00000000-0005-0000-0000-000088020000}"/>
    <cellStyle name="Normal 13 16 2 2" xfId="650" xr:uid="{00000000-0005-0000-0000-000089020000}"/>
    <cellStyle name="Normal 13 16 3" xfId="651" xr:uid="{00000000-0005-0000-0000-00008A020000}"/>
    <cellStyle name="Normal 13 17" xfId="652" xr:uid="{00000000-0005-0000-0000-00008B020000}"/>
    <cellStyle name="Normal 13 17 2" xfId="653" xr:uid="{00000000-0005-0000-0000-00008C020000}"/>
    <cellStyle name="Normal 13 17 2 2" xfId="654" xr:uid="{00000000-0005-0000-0000-00008D020000}"/>
    <cellStyle name="Normal 13 17 3" xfId="655" xr:uid="{00000000-0005-0000-0000-00008E020000}"/>
    <cellStyle name="Normal 13 18" xfId="656" xr:uid="{00000000-0005-0000-0000-00008F020000}"/>
    <cellStyle name="Normal 13 18 2" xfId="657" xr:uid="{00000000-0005-0000-0000-000090020000}"/>
    <cellStyle name="Normal 13 18 2 2" xfId="658" xr:uid="{00000000-0005-0000-0000-000091020000}"/>
    <cellStyle name="Normal 13 18 3" xfId="659" xr:uid="{00000000-0005-0000-0000-000092020000}"/>
    <cellStyle name="Normal 13 19" xfId="660" xr:uid="{00000000-0005-0000-0000-000093020000}"/>
    <cellStyle name="Normal 13 19 2" xfId="661" xr:uid="{00000000-0005-0000-0000-000094020000}"/>
    <cellStyle name="Normal 13 19 2 2" xfId="662" xr:uid="{00000000-0005-0000-0000-000095020000}"/>
    <cellStyle name="Normal 13 19 3" xfId="663" xr:uid="{00000000-0005-0000-0000-000096020000}"/>
    <cellStyle name="Normal 13 2" xfId="664" xr:uid="{00000000-0005-0000-0000-000097020000}"/>
    <cellStyle name="Normal 13 2 2" xfId="665" xr:uid="{00000000-0005-0000-0000-000098020000}"/>
    <cellStyle name="Normal 13 2 2 2" xfId="666" xr:uid="{00000000-0005-0000-0000-000099020000}"/>
    <cellStyle name="Normal 13 2 3" xfId="667" xr:uid="{00000000-0005-0000-0000-00009A020000}"/>
    <cellStyle name="Normal 13 2 3 2" xfId="668" xr:uid="{00000000-0005-0000-0000-00009B020000}"/>
    <cellStyle name="Normal 13 2 4" xfId="669" xr:uid="{00000000-0005-0000-0000-00009C020000}"/>
    <cellStyle name="Normal 13 3" xfId="670" xr:uid="{00000000-0005-0000-0000-00009D020000}"/>
    <cellStyle name="Normal 13 3 2" xfId="671" xr:uid="{00000000-0005-0000-0000-00009E020000}"/>
    <cellStyle name="Normal 13 3 2 2" xfId="672" xr:uid="{00000000-0005-0000-0000-00009F020000}"/>
    <cellStyle name="Normal 13 3 3" xfId="673" xr:uid="{00000000-0005-0000-0000-0000A0020000}"/>
    <cellStyle name="Normal 13 4" xfId="674" xr:uid="{00000000-0005-0000-0000-0000A1020000}"/>
    <cellStyle name="Normal 13 4 2" xfId="675" xr:uid="{00000000-0005-0000-0000-0000A2020000}"/>
    <cellStyle name="Normal 13 4 2 2" xfId="676" xr:uid="{00000000-0005-0000-0000-0000A3020000}"/>
    <cellStyle name="Normal 13 4 3" xfId="677" xr:uid="{00000000-0005-0000-0000-0000A4020000}"/>
    <cellStyle name="Normal 13 5" xfId="678" xr:uid="{00000000-0005-0000-0000-0000A5020000}"/>
    <cellStyle name="Normal 13 5 2" xfId="679" xr:uid="{00000000-0005-0000-0000-0000A6020000}"/>
    <cellStyle name="Normal 13 5 2 2" xfId="680" xr:uid="{00000000-0005-0000-0000-0000A7020000}"/>
    <cellStyle name="Normal 13 5 3" xfId="681" xr:uid="{00000000-0005-0000-0000-0000A8020000}"/>
    <cellStyle name="Normal 13 6" xfId="682" xr:uid="{00000000-0005-0000-0000-0000A9020000}"/>
    <cellStyle name="Normal 13 6 2" xfId="683" xr:uid="{00000000-0005-0000-0000-0000AA020000}"/>
    <cellStyle name="Normal 13 6 2 2" xfId="684" xr:uid="{00000000-0005-0000-0000-0000AB020000}"/>
    <cellStyle name="Normal 13 6 3" xfId="685" xr:uid="{00000000-0005-0000-0000-0000AC020000}"/>
    <cellStyle name="Normal 13 7" xfId="686" xr:uid="{00000000-0005-0000-0000-0000AD020000}"/>
    <cellStyle name="Normal 13 7 2" xfId="687" xr:uid="{00000000-0005-0000-0000-0000AE020000}"/>
    <cellStyle name="Normal 13 7 2 2" xfId="688" xr:uid="{00000000-0005-0000-0000-0000AF020000}"/>
    <cellStyle name="Normal 13 7 3" xfId="689" xr:uid="{00000000-0005-0000-0000-0000B0020000}"/>
    <cellStyle name="Normal 13 8" xfId="690" xr:uid="{00000000-0005-0000-0000-0000B1020000}"/>
    <cellStyle name="Normal 13 8 2" xfId="691" xr:uid="{00000000-0005-0000-0000-0000B2020000}"/>
    <cellStyle name="Normal 13 8 2 2" xfId="692" xr:uid="{00000000-0005-0000-0000-0000B3020000}"/>
    <cellStyle name="Normal 13 8 3" xfId="693" xr:uid="{00000000-0005-0000-0000-0000B4020000}"/>
    <cellStyle name="Normal 13 9" xfId="694" xr:uid="{00000000-0005-0000-0000-0000B5020000}"/>
    <cellStyle name="Normal 13 9 2" xfId="695" xr:uid="{00000000-0005-0000-0000-0000B6020000}"/>
    <cellStyle name="Normal 13 9 2 2" xfId="696" xr:uid="{00000000-0005-0000-0000-0000B7020000}"/>
    <cellStyle name="Normal 13 9 3" xfId="697" xr:uid="{00000000-0005-0000-0000-0000B8020000}"/>
    <cellStyle name="Normal 14 10" xfId="698" xr:uid="{00000000-0005-0000-0000-0000B9020000}"/>
    <cellStyle name="Normal 14 10 2" xfId="699" xr:uid="{00000000-0005-0000-0000-0000BA020000}"/>
    <cellStyle name="Normal 14 10 2 2" xfId="700" xr:uid="{00000000-0005-0000-0000-0000BB020000}"/>
    <cellStyle name="Normal 14 10 3" xfId="701" xr:uid="{00000000-0005-0000-0000-0000BC020000}"/>
    <cellStyle name="Normal 14 11" xfId="702" xr:uid="{00000000-0005-0000-0000-0000BD020000}"/>
    <cellStyle name="Normal 14 11 2" xfId="703" xr:uid="{00000000-0005-0000-0000-0000BE020000}"/>
    <cellStyle name="Normal 14 11 2 2" xfId="704" xr:uid="{00000000-0005-0000-0000-0000BF020000}"/>
    <cellStyle name="Normal 14 11 3" xfId="705" xr:uid="{00000000-0005-0000-0000-0000C0020000}"/>
    <cellStyle name="Normal 14 12" xfId="706" xr:uid="{00000000-0005-0000-0000-0000C1020000}"/>
    <cellStyle name="Normal 14 12 2" xfId="707" xr:uid="{00000000-0005-0000-0000-0000C2020000}"/>
    <cellStyle name="Normal 14 12 2 2" xfId="708" xr:uid="{00000000-0005-0000-0000-0000C3020000}"/>
    <cellStyle name="Normal 14 12 3" xfId="709" xr:uid="{00000000-0005-0000-0000-0000C4020000}"/>
    <cellStyle name="Normal 14 13" xfId="710" xr:uid="{00000000-0005-0000-0000-0000C5020000}"/>
    <cellStyle name="Normal 14 13 2" xfId="711" xr:uid="{00000000-0005-0000-0000-0000C6020000}"/>
    <cellStyle name="Normal 14 13 2 2" xfId="712" xr:uid="{00000000-0005-0000-0000-0000C7020000}"/>
    <cellStyle name="Normal 14 13 3" xfId="713" xr:uid="{00000000-0005-0000-0000-0000C8020000}"/>
    <cellStyle name="Normal 14 14" xfId="714" xr:uid="{00000000-0005-0000-0000-0000C9020000}"/>
    <cellStyle name="Normal 14 14 2" xfId="715" xr:uid="{00000000-0005-0000-0000-0000CA020000}"/>
    <cellStyle name="Normal 14 14 2 2" xfId="716" xr:uid="{00000000-0005-0000-0000-0000CB020000}"/>
    <cellStyle name="Normal 14 14 3" xfId="717" xr:uid="{00000000-0005-0000-0000-0000CC020000}"/>
    <cellStyle name="Normal 14 15" xfId="718" xr:uid="{00000000-0005-0000-0000-0000CD020000}"/>
    <cellStyle name="Normal 14 15 2" xfId="719" xr:uid="{00000000-0005-0000-0000-0000CE020000}"/>
    <cellStyle name="Normal 14 15 2 2" xfId="720" xr:uid="{00000000-0005-0000-0000-0000CF020000}"/>
    <cellStyle name="Normal 14 15 3" xfId="721" xr:uid="{00000000-0005-0000-0000-0000D0020000}"/>
    <cellStyle name="Normal 14 16" xfId="722" xr:uid="{00000000-0005-0000-0000-0000D1020000}"/>
    <cellStyle name="Normal 14 16 2" xfId="723" xr:uid="{00000000-0005-0000-0000-0000D2020000}"/>
    <cellStyle name="Normal 14 16 2 2" xfId="724" xr:uid="{00000000-0005-0000-0000-0000D3020000}"/>
    <cellStyle name="Normal 14 16 3" xfId="725" xr:uid="{00000000-0005-0000-0000-0000D4020000}"/>
    <cellStyle name="Normal 14 17" xfId="726" xr:uid="{00000000-0005-0000-0000-0000D5020000}"/>
    <cellStyle name="Normal 14 17 2" xfId="727" xr:uid="{00000000-0005-0000-0000-0000D6020000}"/>
    <cellStyle name="Normal 14 17 2 2" xfId="728" xr:uid="{00000000-0005-0000-0000-0000D7020000}"/>
    <cellStyle name="Normal 14 17 3" xfId="729" xr:uid="{00000000-0005-0000-0000-0000D8020000}"/>
    <cellStyle name="Normal 14 18" xfId="730" xr:uid="{00000000-0005-0000-0000-0000D9020000}"/>
    <cellStyle name="Normal 14 18 2" xfId="731" xr:uid="{00000000-0005-0000-0000-0000DA020000}"/>
    <cellStyle name="Normal 14 18 2 2" xfId="732" xr:uid="{00000000-0005-0000-0000-0000DB020000}"/>
    <cellStyle name="Normal 14 18 3" xfId="733" xr:uid="{00000000-0005-0000-0000-0000DC020000}"/>
    <cellStyle name="Normal 14 19" xfId="734" xr:uid="{00000000-0005-0000-0000-0000DD020000}"/>
    <cellStyle name="Normal 14 19 2" xfId="735" xr:uid="{00000000-0005-0000-0000-0000DE020000}"/>
    <cellStyle name="Normal 14 19 2 2" xfId="736" xr:uid="{00000000-0005-0000-0000-0000DF020000}"/>
    <cellStyle name="Normal 14 19 3" xfId="737" xr:uid="{00000000-0005-0000-0000-0000E0020000}"/>
    <cellStyle name="Normal 14 2" xfId="738" xr:uid="{00000000-0005-0000-0000-0000E1020000}"/>
    <cellStyle name="Normal 14 2 2" xfId="739" xr:uid="{00000000-0005-0000-0000-0000E2020000}"/>
    <cellStyle name="Normal 14 2 2 2" xfId="740" xr:uid="{00000000-0005-0000-0000-0000E3020000}"/>
    <cellStyle name="Normal 14 2 3" xfId="741" xr:uid="{00000000-0005-0000-0000-0000E4020000}"/>
    <cellStyle name="Normal 14 3" xfId="742" xr:uid="{00000000-0005-0000-0000-0000E5020000}"/>
    <cellStyle name="Normal 14 3 2" xfId="743" xr:uid="{00000000-0005-0000-0000-0000E6020000}"/>
    <cellStyle name="Normal 14 3 2 2" xfId="744" xr:uid="{00000000-0005-0000-0000-0000E7020000}"/>
    <cellStyle name="Normal 14 3 3" xfId="745" xr:uid="{00000000-0005-0000-0000-0000E8020000}"/>
    <cellStyle name="Normal 14 4" xfId="746" xr:uid="{00000000-0005-0000-0000-0000E9020000}"/>
    <cellStyle name="Normal 14 4 2" xfId="747" xr:uid="{00000000-0005-0000-0000-0000EA020000}"/>
    <cellStyle name="Normal 14 4 2 2" xfId="748" xr:uid="{00000000-0005-0000-0000-0000EB020000}"/>
    <cellStyle name="Normal 14 4 3" xfId="749" xr:uid="{00000000-0005-0000-0000-0000EC020000}"/>
    <cellStyle name="Normal 14 5" xfId="750" xr:uid="{00000000-0005-0000-0000-0000ED020000}"/>
    <cellStyle name="Normal 14 5 2" xfId="751" xr:uid="{00000000-0005-0000-0000-0000EE020000}"/>
    <cellStyle name="Normal 14 5 2 2" xfId="752" xr:uid="{00000000-0005-0000-0000-0000EF020000}"/>
    <cellStyle name="Normal 14 5 3" xfId="753" xr:uid="{00000000-0005-0000-0000-0000F0020000}"/>
    <cellStyle name="Normal 14 6" xfId="754" xr:uid="{00000000-0005-0000-0000-0000F1020000}"/>
    <cellStyle name="Normal 14 6 2" xfId="755" xr:uid="{00000000-0005-0000-0000-0000F2020000}"/>
    <cellStyle name="Normal 14 6 2 2" xfId="756" xr:uid="{00000000-0005-0000-0000-0000F3020000}"/>
    <cellStyle name="Normal 14 6 3" xfId="757" xr:uid="{00000000-0005-0000-0000-0000F4020000}"/>
    <cellStyle name="Normal 14 7" xfId="758" xr:uid="{00000000-0005-0000-0000-0000F5020000}"/>
    <cellStyle name="Normal 14 7 2" xfId="759" xr:uid="{00000000-0005-0000-0000-0000F6020000}"/>
    <cellStyle name="Normal 14 7 2 2" xfId="760" xr:uid="{00000000-0005-0000-0000-0000F7020000}"/>
    <cellStyle name="Normal 14 7 3" xfId="761" xr:uid="{00000000-0005-0000-0000-0000F8020000}"/>
    <cellStyle name="Normal 14 8" xfId="762" xr:uid="{00000000-0005-0000-0000-0000F9020000}"/>
    <cellStyle name="Normal 14 8 2" xfId="763" xr:uid="{00000000-0005-0000-0000-0000FA020000}"/>
    <cellStyle name="Normal 14 8 2 2" xfId="764" xr:uid="{00000000-0005-0000-0000-0000FB020000}"/>
    <cellStyle name="Normal 14 8 3" xfId="765" xr:uid="{00000000-0005-0000-0000-0000FC020000}"/>
    <cellStyle name="Normal 14 9" xfId="766" xr:uid="{00000000-0005-0000-0000-0000FD020000}"/>
    <cellStyle name="Normal 14 9 2" xfId="767" xr:uid="{00000000-0005-0000-0000-0000FE020000}"/>
    <cellStyle name="Normal 14 9 2 2" xfId="768" xr:uid="{00000000-0005-0000-0000-0000FF020000}"/>
    <cellStyle name="Normal 14 9 3" xfId="769" xr:uid="{00000000-0005-0000-0000-000000030000}"/>
    <cellStyle name="Normal 15 10" xfId="770" xr:uid="{00000000-0005-0000-0000-000001030000}"/>
    <cellStyle name="Normal 15 10 2" xfId="771" xr:uid="{00000000-0005-0000-0000-000002030000}"/>
    <cellStyle name="Normal 15 10 2 2" xfId="772" xr:uid="{00000000-0005-0000-0000-000003030000}"/>
    <cellStyle name="Normal 15 10 3" xfId="773" xr:uid="{00000000-0005-0000-0000-000004030000}"/>
    <cellStyle name="Normal 15 11" xfId="774" xr:uid="{00000000-0005-0000-0000-000005030000}"/>
    <cellStyle name="Normal 15 11 2" xfId="775" xr:uid="{00000000-0005-0000-0000-000006030000}"/>
    <cellStyle name="Normal 15 11 2 2" xfId="776" xr:uid="{00000000-0005-0000-0000-000007030000}"/>
    <cellStyle name="Normal 15 11 3" xfId="777" xr:uid="{00000000-0005-0000-0000-000008030000}"/>
    <cellStyle name="Normal 15 12" xfId="778" xr:uid="{00000000-0005-0000-0000-000009030000}"/>
    <cellStyle name="Normal 15 12 2" xfId="779" xr:uid="{00000000-0005-0000-0000-00000A030000}"/>
    <cellStyle name="Normal 15 12 2 2" xfId="780" xr:uid="{00000000-0005-0000-0000-00000B030000}"/>
    <cellStyle name="Normal 15 12 3" xfId="781" xr:uid="{00000000-0005-0000-0000-00000C030000}"/>
    <cellStyle name="Normal 15 13" xfId="782" xr:uid="{00000000-0005-0000-0000-00000D030000}"/>
    <cellStyle name="Normal 15 13 2" xfId="783" xr:uid="{00000000-0005-0000-0000-00000E030000}"/>
    <cellStyle name="Normal 15 13 2 2" xfId="784" xr:uid="{00000000-0005-0000-0000-00000F030000}"/>
    <cellStyle name="Normal 15 13 3" xfId="785" xr:uid="{00000000-0005-0000-0000-000010030000}"/>
    <cellStyle name="Normal 15 14" xfId="786" xr:uid="{00000000-0005-0000-0000-000011030000}"/>
    <cellStyle name="Normal 15 14 2" xfId="787" xr:uid="{00000000-0005-0000-0000-000012030000}"/>
    <cellStyle name="Normal 15 14 2 2" xfId="788" xr:uid="{00000000-0005-0000-0000-000013030000}"/>
    <cellStyle name="Normal 15 14 3" xfId="789" xr:uid="{00000000-0005-0000-0000-000014030000}"/>
    <cellStyle name="Normal 15 15" xfId="790" xr:uid="{00000000-0005-0000-0000-000015030000}"/>
    <cellStyle name="Normal 15 15 2" xfId="791" xr:uid="{00000000-0005-0000-0000-000016030000}"/>
    <cellStyle name="Normal 15 15 2 2" xfId="792" xr:uid="{00000000-0005-0000-0000-000017030000}"/>
    <cellStyle name="Normal 15 15 3" xfId="793" xr:uid="{00000000-0005-0000-0000-000018030000}"/>
    <cellStyle name="Normal 15 16" xfId="794" xr:uid="{00000000-0005-0000-0000-000019030000}"/>
    <cellStyle name="Normal 15 16 2" xfId="795" xr:uid="{00000000-0005-0000-0000-00001A030000}"/>
    <cellStyle name="Normal 15 16 2 2" xfId="796" xr:uid="{00000000-0005-0000-0000-00001B030000}"/>
    <cellStyle name="Normal 15 16 3" xfId="797" xr:uid="{00000000-0005-0000-0000-00001C030000}"/>
    <cellStyle name="Normal 15 17" xfId="798" xr:uid="{00000000-0005-0000-0000-00001D030000}"/>
    <cellStyle name="Normal 15 17 2" xfId="799" xr:uid="{00000000-0005-0000-0000-00001E030000}"/>
    <cellStyle name="Normal 15 17 2 2" xfId="800" xr:uid="{00000000-0005-0000-0000-00001F030000}"/>
    <cellStyle name="Normal 15 17 3" xfId="801" xr:uid="{00000000-0005-0000-0000-000020030000}"/>
    <cellStyle name="Normal 15 18" xfId="802" xr:uid="{00000000-0005-0000-0000-000021030000}"/>
    <cellStyle name="Normal 15 18 2" xfId="803" xr:uid="{00000000-0005-0000-0000-000022030000}"/>
    <cellStyle name="Normal 15 18 2 2" xfId="804" xr:uid="{00000000-0005-0000-0000-000023030000}"/>
    <cellStyle name="Normal 15 18 3" xfId="805" xr:uid="{00000000-0005-0000-0000-000024030000}"/>
    <cellStyle name="Normal 15 19" xfId="806" xr:uid="{00000000-0005-0000-0000-000025030000}"/>
    <cellStyle name="Normal 15 19 2" xfId="807" xr:uid="{00000000-0005-0000-0000-000026030000}"/>
    <cellStyle name="Normal 15 19 2 2" xfId="808" xr:uid="{00000000-0005-0000-0000-000027030000}"/>
    <cellStyle name="Normal 15 19 3" xfId="809" xr:uid="{00000000-0005-0000-0000-000028030000}"/>
    <cellStyle name="Normal 15 2" xfId="810" xr:uid="{00000000-0005-0000-0000-000029030000}"/>
    <cellStyle name="Normal 15 2 2" xfId="811" xr:uid="{00000000-0005-0000-0000-00002A030000}"/>
    <cellStyle name="Normal 15 2 2 2" xfId="812" xr:uid="{00000000-0005-0000-0000-00002B030000}"/>
    <cellStyle name="Normal 15 2 3" xfId="813" xr:uid="{00000000-0005-0000-0000-00002C030000}"/>
    <cellStyle name="Normal 15 2 3 2" xfId="814" xr:uid="{00000000-0005-0000-0000-00002D030000}"/>
    <cellStyle name="Normal 15 2 4" xfId="815" xr:uid="{00000000-0005-0000-0000-00002E030000}"/>
    <cellStyle name="Normal 15 3" xfId="816" xr:uid="{00000000-0005-0000-0000-00002F030000}"/>
    <cellStyle name="Normal 15 3 2" xfId="817" xr:uid="{00000000-0005-0000-0000-000030030000}"/>
    <cellStyle name="Normal 15 3 2 2" xfId="818" xr:uid="{00000000-0005-0000-0000-000031030000}"/>
    <cellStyle name="Normal 15 3 3" xfId="819" xr:uid="{00000000-0005-0000-0000-000032030000}"/>
    <cellStyle name="Normal 15 4" xfId="820" xr:uid="{00000000-0005-0000-0000-000033030000}"/>
    <cellStyle name="Normal 15 4 2" xfId="821" xr:uid="{00000000-0005-0000-0000-000034030000}"/>
    <cellStyle name="Normal 15 4 2 2" xfId="822" xr:uid="{00000000-0005-0000-0000-000035030000}"/>
    <cellStyle name="Normal 15 4 3" xfId="823" xr:uid="{00000000-0005-0000-0000-000036030000}"/>
    <cellStyle name="Normal 15 5" xfId="824" xr:uid="{00000000-0005-0000-0000-000037030000}"/>
    <cellStyle name="Normal 15 5 2" xfId="825" xr:uid="{00000000-0005-0000-0000-000038030000}"/>
    <cellStyle name="Normal 15 5 2 2" xfId="826" xr:uid="{00000000-0005-0000-0000-000039030000}"/>
    <cellStyle name="Normal 15 5 3" xfId="827" xr:uid="{00000000-0005-0000-0000-00003A030000}"/>
    <cellStyle name="Normal 15 6" xfId="828" xr:uid="{00000000-0005-0000-0000-00003B030000}"/>
    <cellStyle name="Normal 15 6 2" xfId="829" xr:uid="{00000000-0005-0000-0000-00003C030000}"/>
    <cellStyle name="Normal 15 6 2 2" xfId="830" xr:uid="{00000000-0005-0000-0000-00003D030000}"/>
    <cellStyle name="Normal 15 6 3" xfId="831" xr:uid="{00000000-0005-0000-0000-00003E030000}"/>
    <cellStyle name="Normal 15 7" xfId="832" xr:uid="{00000000-0005-0000-0000-00003F030000}"/>
    <cellStyle name="Normal 15 7 2" xfId="833" xr:uid="{00000000-0005-0000-0000-000040030000}"/>
    <cellStyle name="Normal 15 7 2 2" xfId="834" xr:uid="{00000000-0005-0000-0000-000041030000}"/>
    <cellStyle name="Normal 15 7 3" xfId="835" xr:uid="{00000000-0005-0000-0000-000042030000}"/>
    <cellStyle name="Normal 15 8" xfId="836" xr:uid="{00000000-0005-0000-0000-000043030000}"/>
    <cellStyle name="Normal 15 8 2" xfId="837" xr:uid="{00000000-0005-0000-0000-000044030000}"/>
    <cellStyle name="Normal 15 8 2 2" xfId="838" xr:uid="{00000000-0005-0000-0000-000045030000}"/>
    <cellStyle name="Normal 15 8 3" xfId="839" xr:uid="{00000000-0005-0000-0000-000046030000}"/>
    <cellStyle name="Normal 15 9" xfId="840" xr:uid="{00000000-0005-0000-0000-000047030000}"/>
    <cellStyle name="Normal 15 9 2" xfId="841" xr:uid="{00000000-0005-0000-0000-000048030000}"/>
    <cellStyle name="Normal 15 9 2 2" xfId="842" xr:uid="{00000000-0005-0000-0000-000049030000}"/>
    <cellStyle name="Normal 15 9 3" xfId="843" xr:uid="{00000000-0005-0000-0000-00004A030000}"/>
    <cellStyle name="Normal 16" xfId="844" xr:uid="{00000000-0005-0000-0000-00004B030000}"/>
    <cellStyle name="Normal 16 10" xfId="845" xr:uid="{00000000-0005-0000-0000-00004C030000}"/>
    <cellStyle name="Normal 16 10 2" xfId="846" xr:uid="{00000000-0005-0000-0000-00004D030000}"/>
    <cellStyle name="Normal 16 10 2 2" xfId="847" xr:uid="{00000000-0005-0000-0000-00004E030000}"/>
    <cellStyle name="Normal 16 10 3" xfId="848" xr:uid="{00000000-0005-0000-0000-00004F030000}"/>
    <cellStyle name="Normal 16 11" xfId="849" xr:uid="{00000000-0005-0000-0000-000050030000}"/>
    <cellStyle name="Normal 16 11 2" xfId="850" xr:uid="{00000000-0005-0000-0000-000051030000}"/>
    <cellStyle name="Normal 16 11 2 2" xfId="851" xr:uid="{00000000-0005-0000-0000-000052030000}"/>
    <cellStyle name="Normal 16 11 3" xfId="852" xr:uid="{00000000-0005-0000-0000-000053030000}"/>
    <cellStyle name="Normal 16 12" xfId="853" xr:uid="{00000000-0005-0000-0000-000054030000}"/>
    <cellStyle name="Normal 16 12 2" xfId="854" xr:uid="{00000000-0005-0000-0000-000055030000}"/>
    <cellStyle name="Normal 16 12 2 2" xfId="855" xr:uid="{00000000-0005-0000-0000-000056030000}"/>
    <cellStyle name="Normal 16 12 3" xfId="856" xr:uid="{00000000-0005-0000-0000-000057030000}"/>
    <cellStyle name="Normal 16 13" xfId="857" xr:uid="{00000000-0005-0000-0000-000058030000}"/>
    <cellStyle name="Normal 16 13 2" xfId="858" xr:uid="{00000000-0005-0000-0000-000059030000}"/>
    <cellStyle name="Normal 16 13 2 2" xfId="859" xr:uid="{00000000-0005-0000-0000-00005A030000}"/>
    <cellStyle name="Normal 16 13 3" xfId="860" xr:uid="{00000000-0005-0000-0000-00005B030000}"/>
    <cellStyle name="Normal 16 14" xfId="861" xr:uid="{00000000-0005-0000-0000-00005C030000}"/>
    <cellStyle name="Normal 16 14 2" xfId="862" xr:uid="{00000000-0005-0000-0000-00005D030000}"/>
    <cellStyle name="Normal 16 14 2 2" xfId="863" xr:uid="{00000000-0005-0000-0000-00005E030000}"/>
    <cellStyle name="Normal 16 14 3" xfId="864" xr:uid="{00000000-0005-0000-0000-00005F030000}"/>
    <cellStyle name="Normal 16 15" xfId="865" xr:uid="{00000000-0005-0000-0000-000060030000}"/>
    <cellStyle name="Normal 16 15 2" xfId="866" xr:uid="{00000000-0005-0000-0000-000061030000}"/>
    <cellStyle name="Normal 16 15 2 2" xfId="867" xr:uid="{00000000-0005-0000-0000-000062030000}"/>
    <cellStyle name="Normal 16 15 3" xfId="868" xr:uid="{00000000-0005-0000-0000-000063030000}"/>
    <cellStyle name="Normal 16 16" xfId="869" xr:uid="{00000000-0005-0000-0000-000064030000}"/>
    <cellStyle name="Normal 16 16 2" xfId="870" xr:uid="{00000000-0005-0000-0000-000065030000}"/>
    <cellStyle name="Normal 16 16 2 2" xfId="871" xr:uid="{00000000-0005-0000-0000-000066030000}"/>
    <cellStyle name="Normal 16 16 3" xfId="872" xr:uid="{00000000-0005-0000-0000-000067030000}"/>
    <cellStyle name="Normal 16 2" xfId="873" xr:uid="{00000000-0005-0000-0000-000068030000}"/>
    <cellStyle name="Normal 16 2 2" xfId="874" xr:uid="{00000000-0005-0000-0000-000069030000}"/>
    <cellStyle name="Normal 16 2 2 2" xfId="875" xr:uid="{00000000-0005-0000-0000-00006A030000}"/>
    <cellStyle name="Normal 16 2 3" xfId="876" xr:uid="{00000000-0005-0000-0000-00006B030000}"/>
    <cellStyle name="Normal 16 3" xfId="877" xr:uid="{00000000-0005-0000-0000-00006C030000}"/>
    <cellStyle name="Normal 16 3 2" xfId="878" xr:uid="{00000000-0005-0000-0000-00006D030000}"/>
    <cellStyle name="Normal 16 3 2 2" xfId="879" xr:uid="{00000000-0005-0000-0000-00006E030000}"/>
    <cellStyle name="Normal 16 3 3" xfId="880" xr:uid="{00000000-0005-0000-0000-00006F030000}"/>
    <cellStyle name="Normal 16 4" xfId="881" xr:uid="{00000000-0005-0000-0000-000070030000}"/>
    <cellStyle name="Normal 16 4 2" xfId="882" xr:uid="{00000000-0005-0000-0000-000071030000}"/>
    <cellStyle name="Normal 16 4 2 2" xfId="883" xr:uid="{00000000-0005-0000-0000-000072030000}"/>
    <cellStyle name="Normal 16 4 3" xfId="884" xr:uid="{00000000-0005-0000-0000-000073030000}"/>
    <cellStyle name="Normal 16 5" xfId="885" xr:uid="{00000000-0005-0000-0000-000074030000}"/>
    <cellStyle name="Normal 16 5 2" xfId="886" xr:uid="{00000000-0005-0000-0000-000075030000}"/>
    <cellStyle name="Normal 16 5 2 2" xfId="887" xr:uid="{00000000-0005-0000-0000-000076030000}"/>
    <cellStyle name="Normal 16 5 3" xfId="888" xr:uid="{00000000-0005-0000-0000-000077030000}"/>
    <cellStyle name="Normal 16 6" xfId="889" xr:uid="{00000000-0005-0000-0000-000078030000}"/>
    <cellStyle name="Normal 16 6 2" xfId="890" xr:uid="{00000000-0005-0000-0000-000079030000}"/>
    <cellStyle name="Normal 16 6 2 2" xfId="891" xr:uid="{00000000-0005-0000-0000-00007A030000}"/>
    <cellStyle name="Normal 16 6 3" xfId="892" xr:uid="{00000000-0005-0000-0000-00007B030000}"/>
    <cellStyle name="Normal 16 7" xfId="893" xr:uid="{00000000-0005-0000-0000-00007C030000}"/>
    <cellStyle name="Normal 16 7 2" xfId="894" xr:uid="{00000000-0005-0000-0000-00007D030000}"/>
    <cellStyle name="Normal 16 7 2 2" xfId="895" xr:uid="{00000000-0005-0000-0000-00007E030000}"/>
    <cellStyle name="Normal 16 7 3" xfId="896" xr:uid="{00000000-0005-0000-0000-00007F030000}"/>
    <cellStyle name="Normal 16 8" xfId="897" xr:uid="{00000000-0005-0000-0000-000080030000}"/>
    <cellStyle name="Normal 16 8 2" xfId="898" xr:uid="{00000000-0005-0000-0000-000081030000}"/>
    <cellStyle name="Normal 16 8 2 2" xfId="899" xr:uid="{00000000-0005-0000-0000-000082030000}"/>
    <cellStyle name="Normal 16 8 3" xfId="900" xr:uid="{00000000-0005-0000-0000-000083030000}"/>
    <cellStyle name="Normal 16 9" xfId="901" xr:uid="{00000000-0005-0000-0000-000084030000}"/>
    <cellStyle name="Normal 16 9 2" xfId="902" xr:uid="{00000000-0005-0000-0000-000085030000}"/>
    <cellStyle name="Normal 16 9 2 2" xfId="903" xr:uid="{00000000-0005-0000-0000-000086030000}"/>
    <cellStyle name="Normal 16 9 3" xfId="904" xr:uid="{00000000-0005-0000-0000-000087030000}"/>
    <cellStyle name="Normal 17 10" xfId="905" xr:uid="{00000000-0005-0000-0000-000088030000}"/>
    <cellStyle name="Normal 17 10 2" xfId="906" xr:uid="{00000000-0005-0000-0000-000089030000}"/>
    <cellStyle name="Normal 17 10 2 2" xfId="907" xr:uid="{00000000-0005-0000-0000-00008A030000}"/>
    <cellStyle name="Normal 17 10 3" xfId="908" xr:uid="{00000000-0005-0000-0000-00008B030000}"/>
    <cellStyle name="Normal 17 11" xfId="909" xr:uid="{00000000-0005-0000-0000-00008C030000}"/>
    <cellStyle name="Normal 17 11 2" xfId="910" xr:uid="{00000000-0005-0000-0000-00008D030000}"/>
    <cellStyle name="Normal 17 11 2 2" xfId="911" xr:uid="{00000000-0005-0000-0000-00008E030000}"/>
    <cellStyle name="Normal 17 11 3" xfId="912" xr:uid="{00000000-0005-0000-0000-00008F030000}"/>
    <cellStyle name="Normal 17 12" xfId="913" xr:uid="{00000000-0005-0000-0000-000090030000}"/>
    <cellStyle name="Normal 17 12 2" xfId="914" xr:uid="{00000000-0005-0000-0000-000091030000}"/>
    <cellStyle name="Normal 17 12 2 2" xfId="915" xr:uid="{00000000-0005-0000-0000-000092030000}"/>
    <cellStyle name="Normal 17 12 3" xfId="916" xr:uid="{00000000-0005-0000-0000-000093030000}"/>
    <cellStyle name="Normal 17 13" xfId="917" xr:uid="{00000000-0005-0000-0000-000094030000}"/>
    <cellStyle name="Normal 17 13 2" xfId="918" xr:uid="{00000000-0005-0000-0000-000095030000}"/>
    <cellStyle name="Normal 17 13 2 2" xfId="919" xr:uid="{00000000-0005-0000-0000-000096030000}"/>
    <cellStyle name="Normal 17 13 3" xfId="920" xr:uid="{00000000-0005-0000-0000-000097030000}"/>
    <cellStyle name="Normal 17 14" xfId="921" xr:uid="{00000000-0005-0000-0000-000098030000}"/>
    <cellStyle name="Normal 17 14 2" xfId="922" xr:uid="{00000000-0005-0000-0000-000099030000}"/>
    <cellStyle name="Normal 17 14 2 2" xfId="923" xr:uid="{00000000-0005-0000-0000-00009A030000}"/>
    <cellStyle name="Normal 17 14 3" xfId="924" xr:uid="{00000000-0005-0000-0000-00009B030000}"/>
    <cellStyle name="Normal 17 15" xfId="925" xr:uid="{00000000-0005-0000-0000-00009C030000}"/>
    <cellStyle name="Normal 17 15 2" xfId="926" xr:uid="{00000000-0005-0000-0000-00009D030000}"/>
    <cellStyle name="Normal 17 15 2 2" xfId="927" xr:uid="{00000000-0005-0000-0000-00009E030000}"/>
    <cellStyle name="Normal 17 15 3" xfId="928" xr:uid="{00000000-0005-0000-0000-00009F030000}"/>
    <cellStyle name="Normal 17 16" xfId="929" xr:uid="{00000000-0005-0000-0000-0000A0030000}"/>
    <cellStyle name="Normal 17 16 2" xfId="930" xr:uid="{00000000-0005-0000-0000-0000A1030000}"/>
    <cellStyle name="Normal 17 16 2 2" xfId="931" xr:uid="{00000000-0005-0000-0000-0000A2030000}"/>
    <cellStyle name="Normal 17 16 3" xfId="932" xr:uid="{00000000-0005-0000-0000-0000A3030000}"/>
    <cellStyle name="Normal 17 2" xfId="933" xr:uid="{00000000-0005-0000-0000-0000A4030000}"/>
    <cellStyle name="Normal 17 2 2" xfId="934" xr:uid="{00000000-0005-0000-0000-0000A5030000}"/>
    <cellStyle name="Normal 17 2 2 2" xfId="935" xr:uid="{00000000-0005-0000-0000-0000A6030000}"/>
    <cellStyle name="Normal 17 2 3" xfId="936" xr:uid="{00000000-0005-0000-0000-0000A7030000}"/>
    <cellStyle name="Normal 17 3" xfId="937" xr:uid="{00000000-0005-0000-0000-0000A8030000}"/>
    <cellStyle name="Normal 17 3 2" xfId="938" xr:uid="{00000000-0005-0000-0000-0000A9030000}"/>
    <cellStyle name="Normal 17 3 2 2" xfId="939" xr:uid="{00000000-0005-0000-0000-0000AA030000}"/>
    <cellStyle name="Normal 17 3 3" xfId="940" xr:uid="{00000000-0005-0000-0000-0000AB030000}"/>
    <cellStyle name="Normal 17 4" xfId="941" xr:uid="{00000000-0005-0000-0000-0000AC030000}"/>
    <cellStyle name="Normal 17 4 2" xfId="942" xr:uid="{00000000-0005-0000-0000-0000AD030000}"/>
    <cellStyle name="Normal 17 4 2 2" xfId="943" xr:uid="{00000000-0005-0000-0000-0000AE030000}"/>
    <cellStyle name="Normal 17 4 3" xfId="944" xr:uid="{00000000-0005-0000-0000-0000AF030000}"/>
    <cellStyle name="Normal 17 5" xfId="945" xr:uid="{00000000-0005-0000-0000-0000B0030000}"/>
    <cellStyle name="Normal 17 5 2" xfId="946" xr:uid="{00000000-0005-0000-0000-0000B1030000}"/>
    <cellStyle name="Normal 17 5 2 2" xfId="947" xr:uid="{00000000-0005-0000-0000-0000B2030000}"/>
    <cellStyle name="Normal 17 5 3" xfId="948" xr:uid="{00000000-0005-0000-0000-0000B3030000}"/>
    <cellStyle name="Normal 17 6" xfId="949" xr:uid="{00000000-0005-0000-0000-0000B4030000}"/>
    <cellStyle name="Normal 17 6 2" xfId="950" xr:uid="{00000000-0005-0000-0000-0000B5030000}"/>
    <cellStyle name="Normal 17 6 2 2" xfId="951" xr:uid="{00000000-0005-0000-0000-0000B6030000}"/>
    <cellStyle name="Normal 17 6 3" xfId="952" xr:uid="{00000000-0005-0000-0000-0000B7030000}"/>
    <cellStyle name="Normal 17 7" xfId="953" xr:uid="{00000000-0005-0000-0000-0000B8030000}"/>
    <cellStyle name="Normal 17 7 2" xfId="954" xr:uid="{00000000-0005-0000-0000-0000B9030000}"/>
    <cellStyle name="Normal 17 7 2 2" xfId="955" xr:uid="{00000000-0005-0000-0000-0000BA030000}"/>
    <cellStyle name="Normal 17 7 3" xfId="956" xr:uid="{00000000-0005-0000-0000-0000BB030000}"/>
    <cellStyle name="Normal 17 8" xfId="957" xr:uid="{00000000-0005-0000-0000-0000BC030000}"/>
    <cellStyle name="Normal 17 8 2" xfId="958" xr:uid="{00000000-0005-0000-0000-0000BD030000}"/>
    <cellStyle name="Normal 17 8 2 2" xfId="959" xr:uid="{00000000-0005-0000-0000-0000BE030000}"/>
    <cellStyle name="Normal 17 8 3" xfId="960" xr:uid="{00000000-0005-0000-0000-0000BF030000}"/>
    <cellStyle name="Normal 17 9" xfId="961" xr:uid="{00000000-0005-0000-0000-0000C0030000}"/>
    <cellStyle name="Normal 17 9 2" xfId="962" xr:uid="{00000000-0005-0000-0000-0000C1030000}"/>
    <cellStyle name="Normal 17 9 2 2" xfId="963" xr:uid="{00000000-0005-0000-0000-0000C2030000}"/>
    <cellStyle name="Normal 17 9 3" xfId="964" xr:uid="{00000000-0005-0000-0000-0000C3030000}"/>
    <cellStyle name="Normal 18 10" xfId="965" xr:uid="{00000000-0005-0000-0000-0000C4030000}"/>
    <cellStyle name="Normal 18 10 2" xfId="966" xr:uid="{00000000-0005-0000-0000-0000C5030000}"/>
    <cellStyle name="Normal 18 10 2 2" xfId="967" xr:uid="{00000000-0005-0000-0000-0000C6030000}"/>
    <cellStyle name="Normal 18 10 3" xfId="968" xr:uid="{00000000-0005-0000-0000-0000C7030000}"/>
    <cellStyle name="Normal 18 11" xfId="969" xr:uid="{00000000-0005-0000-0000-0000C8030000}"/>
    <cellStyle name="Normal 18 11 2" xfId="970" xr:uid="{00000000-0005-0000-0000-0000C9030000}"/>
    <cellStyle name="Normal 18 11 2 2" xfId="971" xr:uid="{00000000-0005-0000-0000-0000CA030000}"/>
    <cellStyle name="Normal 18 11 3" xfId="972" xr:uid="{00000000-0005-0000-0000-0000CB030000}"/>
    <cellStyle name="Normal 18 12" xfId="973" xr:uid="{00000000-0005-0000-0000-0000CC030000}"/>
    <cellStyle name="Normal 18 12 2" xfId="974" xr:uid="{00000000-0005-0000-0000-0000CD030000}"/>
    <cellStyle name="Normal 18 12 2 2" xfId="975" xr:uid="{00000000-0005-0000-0000-0000CE030000}"/>
    <cellStyle name="Normal 18 12 3" xfId="976" xr:uid="{00000000-0005-0000-0000-0000CF030000}"/>
    <cellStyle name="Normal 18 13" xfId="977" xr:uid="{00000000-0005-0000-0000-0000D0030000}"/>
    <cellStyle name="Normal 18 13 2" xfId="978" xr:uid="{00000000-0005-0000-0000-0000D1030000}"/>
    <cellStyle name="Normal 18 13 2 2" xfId="979" xr:uid="{00000000-0005-0000-0000-0000D2030000}"/>
    <cellStyle name="Normal 18 13 3" xfId="980" xr:uid="{00000000-0005-0000-0000-0000D3030000}"/>
    <cellStyle name="Normal 18 14" xfId="981" xr:uid="{00000000-0005-0000-0000-0000D4030000}"/>
    <cellStyle name="Normal 18 14 2" xfId="982" xr:uid="{00000000-0005-0000-0000-0000D5030000}"/>
    <cellStyle name="Normal 18 14 2 2" xfId="983" xr:uid="{00000000-0005-0000-0000-0000D6030000}"/>
    <cellStyle name="Normal 18 14 3" xfId="984" xr:uid="{00000000-0005-0000-0000-0000D7030000}"/>
    <cellStyle name="Normal 18 15" xfId="985" xr:uid="{00000000-0005-0000-0000-0000D8030000}"/>
    <cellStyle name="Normal 18 15 2" xfId="986" xr:uid="{00000000-0005-0000-0000-0000D9030000}"/>
    <cellStyle name="Normal 18 15 2 2" xfId="987" xr:uid="{00000000-0005-0000-0000-0000DA030000}"/>
    <cellStyle name="Normal 18 15 3" xfId="988" xr:uid="{00000000-0005-0000-0000-0000DB030000}"/>
    <cellStyle name="Normal 18 16" xfId="989" xr:uid="{00000000-0005-0000-0000-0000DC030000}"/>
    <cellStyle name="Normal 18 16 2" xfId="990" xr:uid="{00000000-0005-0000-0000-0000DD030000}"/>
    <cellStyle name="Normal 18 16 2 2" xfId="991" xr:uid="{00000000-0005-0000-0000-0000DE030000}"/>
    <cellStyle name="Normal 18 16 3" xfId="992" xr:uid="{00000000-0005-0000-0000-0000DF030000}"/>
    <cellStyle name="Normal 18 2" xfId="993" xr:uid="{00000000-0005-0000-0000-0000E0030000}"/>
    <cellStyle name="Normal 18 2 2" xfId="994" xr:uid="{00000000-0005-0000-0000-0000E1030000}"/>
    <cellStyle name="Normal 18 2 2 2" xfId="995" xr:uid="{00000000-0005-0000-0000-0000E2030000}"/>
    <cellStyle name="Normal 18 2 3" xfId="996" xr:uid="{00000000-0005-0000-0000-0000E3030000}"/>
    <cellStyle name="Normal 18 3" xfId="997" xr:uid="{00000000-0005-0000-0000-0000E4030000}"/>
    <cellStyle name="Normal 18 3 2" xfId="998" xr:uid="{00000000-0005-0000-0000-0000E5030000}"/>
    <cellStyle name="Normal 18 3 2 2" xfId="999" xr:uid="{00000000-0005-0000-0000-0000E6030000}"/>
    <cellStyle name="Normal 18 3 3" xfId="1000" xr:uid="{00000000-0005-0000-0000-0000E7030000}"/>
    <cellStyle name="Normal 18 4" xfId="1001" xr:uid="{00000000-0005-0000-0000-0000E8030000}"/>
    <cellStyle name="Normal 18 4 2" xfId="1002" xr:uid="{00000000-0005-0000-0000-0000E9030000}"/>
    <cellStyle name="Normal 18 4 2 2" xfId="1003" xr:uid="{00000000-0005-0000-0000-0000EA030000}"/>
    <cellStyle name="Normal 18 4 3" xfId="1004" xr:uid="{00000000-0005-0000-0000-0000EB030000}"/>
    <cellStyle name="Normal 18 5" xfId="1005" xr:uid="{00000000-0005-0000-0000-0000EC030000}"/>
    <cellStyle name="Normal 18 5 2" xfId="1006" xr:uid="{00000000-0005-0000-0000-0000ED030000}"/>
    <cellStyle name="Normal 18 5 2 2" xfId="1007" xr:uid="{00000000-0005-0000-0000-0000EE030000}"/>
    <cellStyle name="Normal 18 5 3" xfId="1008" xr:uid="{00000000-0005-0000-0000-0000EF030000}"/>
    <cellStyle name="Normal 18 6" xfId="1009" xr:uid="{00000000-0005-0000-0000-0000F0030000}"/>
    <cellStyle name="Normal 18 6 2" xfId="1010" xr:uid="{00000000-0005-0000-0000-0000F1030000}"/>
    <cellStyle name="Normal 18 6 2 2" xfId="1011" xr:uid="{00000000-0005-0000-0000-0000F2030000}"/>
    <cellStyle name="Normal 18 6 3" xfId="1012" xr:uid="{00000000-0005-0000-0000-0000F3030000}"/>
    <cellStyle name="Normal 18 7" xfId="1013" xr:uid="{00000000-0005-0000-0000-0000F4030000}"/>
    <cellStyle name="Normal 18 7 2" xfId="1014" xr:uid="{00000000-0005-0000-0000-0000F5030000}"/>
    <cellStyle name="Normal 18 7 2 2" xfId="1015" xr:uid="{00000000-0005-0000-0000-0000F6030000}"/>
    <cellStyle name="Normal 18 7 3" xfId="1016" xr:uid="{00000000-0005-0000-0000-0000F7030000}"/>
    <cellStyle name="Normal 18 8" xfId="1017" xr:uid="{00000000-0005-0000-0000-0000F8030000}"/>
    <cellStyle name="Normal 18 8 2" xfId="1018" xr:uid="{00000000-0005-0000-0000-0000F9030000}"/>
    <cellStyle name="Normal 18 8 2 2" xfId="1019" xr:uid="{00000000-0005-0000-0000-0000FA030000}"/>
    <cellStyle name="Normal 18 8 3" xfId="1020" xr:uid="{00000000-0005-0000-0000-0000FB030000}"/>
    <cellStyle name="Normal 18 9" xfId="1021" xr:uid="{00000000-0005-0000-0000-0000FC030000}"/>
    <cellStyle name="Normal 18 9 2" xfId="1022" xr:uid="{00000000-0005-0000-0000-0000FD030000}"/>
    <cellStyle name="Normal 18 9 2 2" xfId="1023" xr:uid="{00000000-0005-0000-0000-0000FE030000}"/>
    <cellStyle name="Normal 18 9 3" xfId="1024" xr:uid="{00000000-0005-0000-0000-0000FF030000}"/>
    <cellStyle name="Normal 19 10" xfId="1025" xr:uid="{00000000-0005-0000-0000-000000040000}"/>
    <cellStyle name="Normal 19 10 2" xfId="1026" xr:uid="{00000000-0005-0000-0000-000001040000}"/>
    <cellStyle name="Normal 19 10 2 2" xfId="1027" xr:uid="{00000000-0005-0000-0000-000002040000}"/>
    <cellStyle name="Normal 19 10 3" xfId="1028" xr:uid="{00000000-0005-0000-0000-000003040000}"/>
    <cellStyle name="Normal 19 11" xfId="1029" xr:uid="{00000000-0005-0000-0000-000004040000}"/>
    <cellStyle name="Normal 19 11 2" xfId="1030" xr:uid="{00000000-0005-0000-0000-000005040000}"/>
    <cellStyle name="Normal 19 11 2 2" xfId="1031" xr:uid="{00000000-0005-0000-0000-000006040000}"/>
    <cellStyle name="Normal 19 11 3" xfId="1032" xr:uid="{00000000-0005-0000-0000-000007040000}"/>
    <cellStyle name="Normal 19 12" xfId="1033" xr:uid="{00000000-0005-0000-0000-000008040000}"/>
    <cellStyle name="Normal 19 12 2" xfId="1034" xr:uid="{00000000-0005-0000-0000-000009040000}"/>
    <cellStyle name="Normal 19 12 2 2" xfId="1035" xr:uid="{00000000-0005-0000-0000-00000A040000}"/>
    <cellStyle name="Normal 19 12 3" xfId="1036" xr:uid="{00000000-0005-0000-0000-00000B040000}"/>
    <cellStyle name="Normal 19 13" xfId="1037" xr:uid="{00000000-0005-0000-0000-00000C040000}"/>
    <cellStyle name="Normal 19 13 2" xfId="1038" xr:uid="{00000000-0005-0000-0000-00000D040000}"/>
    <cellStyle name="Normal 19 13 2 2" xfId="1039" xr:uid="{00000000-0005-0000-0000-00000E040000}"/>
    <cellStyle name="Normal 19 13 3" xfId="1040" xr:uid="{00000000-0005-0000-0000-00000F040000}"/>
    <cellStyle name="Normal 19 14" xfId="1041" xr:uid="{00000000-0005-0000-0000-000010040000}"/>
    <cellStyle name="Normal 19 14 2" xfId="1042" xr:uid="{00000000-0005-0000-0000-000011040000}"/>
    <cellStyle name="Normal 19 14 2 2" xfId="1043" xr:uid="{00000000-0005-0000-0000-000012040000}"/>
    <cellStyle name="Normal 19 14 3" xfId="1044" xr:uid="{00000000-0005-0000-0000-000013040000}"/>
    <cellStyle name="Normal 19 2" xfId="1045" xr:uid="{00000000-0005-0000-0000-000014040000}"/>
    <cellStyle name="Normal 19 2 2" xfId="1046" xr:uid="{00000000-0005-0000-0000-000015040000}"/>
    <cellStyle name="Normal 19 2 2 2" xfId="1047" xr:uid="{00000000-0005-0000-0000-000016040000}"/>
    <cellStyle name="Normal 19 2 3" xfId="1048" xr:uid="{00000000-0005-0000-0000-000017040000}"/>
    <cellStyle name="Normal 19 3" xfId="1049" xr:uid="{00000000-0005-0000-0000-000018040000}"/>
    <cellStyle name="Normal 19 3 2" xfId="1050" xr:uid="{00000000-0005-0000-0000-000019040000}"/>
    <cellStyle name="Normal 19 3 2 2" xfId="1051" xr:uid="{00000000-0005-0000-0000-00001A040000}"/>
    <cellStyle name="Normal 19 3 3" xfId="1052" xr:uid="{00000000-0005-0000-0000-00001B040000}"/>
    <cellStyle name="Normal 19 4" xfId="1053" xr:uid="{00000000-0005-0000-0000-00001C040000}"/>
    <cellStyle name="Normal 19 4 2" xfId="1054" xr:uid="{00000000-0005-0000-0000-00001D040000}"/>
    <cellStyle name="Normal 19 4 2 2" xfId="1055" xr:uid="{00000000-0005-0000-0000-00001E040000}"/>
    <cellStyle name="Normal 19 4 3" xfId="1056" xr:uid="{00000000-0005-0000-0000-00001F040000}"/>
    <cellStyle name="Normal 19 5" xfId="1057" xr:uid="{00000000-0005-0000-0000-000020040000}"/>
    <cellStyle name="Normal 19 5 2" xfId="1058" xr:uid="{00000000-0005-0000-0000-000021040000}"/>
    <cellStyle name="Normal 19 5 2 2" xfId="1059" xr:uid="{00000000-0005-0000-0000-000022040000}"/>
    <cellStyle name="Normal 19 5 3" xfId="1060" xr:uid="{00000000-0005-0000-0000-000023040000}"/>
    <cellStyle name="Normal 19 6" xfId="1061" xr:uid="{00000000-0005-0000-0000-000024040000}"/>
    <cellStyle name="Normal 19 6 2" xfId="1062" xr:uid="{00000000-0005-0000-0000-000025040000}"/>
    <cellStyle name="Normal 19 6 2 2" xfId="1063" xr:uid="{00000000-0005-0000-0000-000026040000}"/>
    <cellStyle name="Normal 19 6 3" xfId="1064" xr:uid="{00000000-0005-0000-0000-000027040000}"/>
    <cellStyle name="Normal 19 7" xfId="1065" xr:uid="{00000000-0005-0000-0000-000028040000}"/>
    <cellStyle name="Normal 19 7 2" xfId="1066" xr:uid="{00000000-0005-0000-0000-000029040000}"/>
    <cellStyle name="Normal 19 7 2 2" xfId="1067" xr:uid="{00000000-0005-0000-0000-00002A040000}"/>
    <cellStyle name="Normal 19 7 3" xfId="1068" xr:uid="{00000000-0005-0000-0000-00002B040000}"/>
    <cellStyle name="Normal 19 8" xfId="1069" xr:uid="{00000000-0005-0000-0000-00002C040000}"/>
    <cellStyle name="Normal 19 8 2" xfId="1070" xr:uid="{00000000-0005-0000-0000-00002D040000}"/>
    <cellStyle name="Normal 19 8 2 2" xfId="1071" xr:uid="{00000000-0005-0000-0000-00002E040000}"/>
    <cellStyle name="Normal 19 8 3" xfId="1072" xr:uid="{00000000-0005-0000-0000-00002F040000}"/>
    <cellStyle name="Normal 19 9" xfId="1073" xr:uid="{00000000-0005-0000-0000-000030040000}"/>
    <cellStyle name="Normal 19 9 2" xfId="1074" xr:uid="{00000000-0005-0000-0000-000031040000}"/>
    <cellStyle name="Normal 19 9 2 2" xfId="1075" xr:uid="{00000000-0005-0000-0000-000032040000}"/>
    <cellStyle name="Normal 19 9 3" xfId="1076" xr:uid="{00000000-0005-0000-0000-000033040000}"/>
    <cellStyle name="Normal 2" xfId="1077" xr:uid="{00000000-0005-0000-0000-000034040000}"/>
    <cellStyle name="Normal 2 10" xfId="1078" xr:uid="{00000000-0005-0000-0000-000035040000}"/>
    <cellStyle name="Normal 2 11" xfId="1079" xr:uid="{00000000-0005-0000-0000-000036040000}"/>
    <cellStyle name="Normal 2 12" xfId="1080" xr:uid="{00000000-0005-0000-0000-000037040000}"/>
    <cellStyle name="Normal 2 13" xfId="1081" xr:uid="{00000000-0005-0000-0000-000038040000}"/>
    <cellStyle name="Normal 2 14" xfId="1082" xr:uid="{00000000-0005-0000-0000-000039040000}"/>
    <cellStyle name="Normal 2 15" xfId="1083" xr:uid="{00000000-0005-0000-0000-00003A040000}"/>
    <cellStyle name="Normal 2 16" xfId="1084" xr:uid="{00000000-0005-0000-0000-00003B040000}"/>
    <cellStyle name="Normal 2 17" xfId="1085" xr:uid="{00000000-0005-0000-0000-00003C040000}"/>
    <cellStyle name="Normal 2 2" xfId="1086" xr:uid="{00000000-0005-0000-0000-00003D040000}"/>
    <cellStyle name="Normal 2 2 2" xfId="1087" xr:uid="{00000000-0005-0000-0000-00003E040000}"/>
    <cellStyle name="Normal 2 3" xfId="1088" xr:uid="{00000000-0005-0000-0000-00003F040000}"/>
    <cellStyle name="Normal 2 3 2" xfId="1089" xr:uid="{00000000-0005-0000-0000-000040040000}"/>
    <cellStyle name="Normal 2 3 3" xfId="1090" xr:uid="{00000000-0005-0000-0000-000041040000}"/>
    <cellStyle name="Normal 2 4" xfId="1091" xr:uid="{00000000-0005-0000-0000-000042040000}"/>
    <cellStyle name="Normal 2 46" xfId="1092" xr:uid="{00000000-0005-0000-0000-000043040000}"/>
    <cellStyle name="Normal 2 5" xfId="1093" xr:uid="{00000000-0005-0000-0000-000044040000}"/>
    <cellStyle name="Normal 2 6" xfId="1094" xr:uid="{00000000-0005-0000-0000-000045040000}"/>
    <cellStyle name="Normal 2 7" xfId="1095" xr:uid="{00000000-0005-0000-0000-000046040000}"/>
    <cellStyle name="Normal 2 8" xfId="1096" xr:uid="{00000000-0005-0000-0000-000047040000}"/>
    <cellStyle name="Normal 2 9" xfId="1097" xr:uid="{00000000-0005-0000-0000-000048040000}"/>
    <cellStyle name="Normal 20 10" xfId="1098" xr:uid="{00000000-0005-0000-0000-000049040000}"/>
    <cellStyle name="Normal 20 10 2" xfId="1099" xr:uid="{00000000-0005-0000-0000-00004A040000}"/>
    <cellStyle name="Normal 20 10 2 2" xfId="1100" xr:uid="{00000000-0005-0000-0000-00004B040000}"/>
    <cellStyle name="Normal 20 10 3" xfId="1101" xr:uid="{00000000-0005-0000-0000-00004C040000}"/>
    <cellStyle name="Normal 20 11" xfId="1102" xr:uid="{00000000-0005-0000-0000-00004D040000}"/>
    <cellStyle name="Normal 20 11 2" xfId="1103" xr:uid="{00000000-0005-0000-0000-00004E040000}"/>
    <cellStyle name="Normal 20 11 2 2" xfId="1104" xr:uid="{00000000-0005-0000-0000-00004F040000}"/>
    <cellStyle name="Normal 20 11 3" xfId="1105" xr:uid="{00000000-0005-0000-0000-000050040000}"/>
    <cellStyle name="Normal 20 12" xfId="1106" xr:uid="{00000000-0005-0000-0000-000051040000}"/>
    <cellStyle name="Normal 20 12 2" xfId="1107" xr:uid="{00000000-0005-0000-0000-000052040000}"/>
    <cellStyle name="Normal 20 12 2 2" xfId="1108" xr:uid="{00000000-0005-0000-0000-000053040000}"/>
    <cellStyle name="Normal 20 12 3" xfId="1109" xr:uid="{00000000-0005-0000-0000-000054040000}"/>
    <cellStyle name="Normal 20 13" xfId="1110" xr:uid="{00000000-0005-0000-0000-000055040000}"/>
    <cellStyle name="Normal 20 13 2" xfId="1111" xr:uid="{00000000-0005-0000-0000-000056040000}"/>
    <cellStyle name="Normal 20 13 2 2" xfId="1112" xr:uid="{00000000-0005-0000-0000-000057040000}"/>
    <cellStyle name="Normal 20 13 3" xfId="1113" xr:uid="{00000000-0005-0000-0000-000058040000}"/>
    <cellStyle name="Normal 20 14" xfId="1114" xr:uid="{00000000-0005-0000-0000-000059040000}"/>
    <cellStyle name="Normal 20 14 2" xfId="1115" xr:uid="{00000000-0005-0000-0000-00005A040000}"/>
    <cellStyle name="Normal 20 14 2 2" xfId="1116" xr:uid="{00000000-0005-0000-0000-00005B040000}"/>
    <cellStyle name="Normal 20 14 3" xfId="1117" xr:uid="{00000000-0005-0000-0000-00005C040000}"/>
    <cellStyle name="Normal 20 2" xfId="1118" xr:uid="{00000000-0005-0000-0000-00005D040000}"/>
    <cellStyle name="Normal 20 2 2" xfId="1119" xr:uid="{00000000-0005-0000-0000-00005E040000}"/>
    <cellStyle name="Normal 20 2 2 2" xfId="1120" xr:uid="{00000000-0005-0000-0000-00005F040000}"/>
    <cellStyle name="Normal 20 2 3" xfId="1121" xr:uid="{00000000-0005-0000-0000-000060040000}"/>
    <cellStyle name="Normal 20 3" xfId="1122" xr:uid="{00000000-0005-0000-0000-000061040000}"/>
    <cellStyle name="Normal 20 3 2" xfId="1123" xr:uid="{00000000-0005-0000-0000-000062040000}"/>
    <cellStyle name="Normal 20 3 2 2" xfId="1124" xr:uid="{00000000-0005-0000-0000-000063040000}"/>
    <cellStyle name="Normal 20 3 3" xfId="1125" xr:uid="{00000000-0005-0000-0000-000064040000}"/>
    <cellStyle name="Normal 20 4" xfId="1126" xr:uid="{00000000-0005-0000-0000-000065040000}"/>
    <cellStyle name="Normal 20 4 2" xfId="1127" xr:uid="{00000000-0005-0000-0000-000066040000}"/>
    <cellStyle name="Normal 20 4 2 2" xfId="1128" xr:uid="{00000000-0005-0000-0000-000067040000}"/>
    <cellStyle name="Normal 20 4 3" xfId="1129" xr:uid="{00000000-0005-0000-0000-000068040000}"/>
    <cellStyle name="Normal 20 5" xfId="1130" xr:uid="{00000000-0005-0000-0000-000069040000}"/>
    <cellStyle name="Normal 20 5 2" xfId="1131" xr:uid="{00000000-0005-0000-0000-00006A040000}"/>
    <cellStyle name="Normal 20 5 2 2" xfId="1132" xr:uid="{00000000-0005-0000-0000-00006B040000}"/>
    <cellStyle name="Normal 20 5 3" xfId="1133" xr:uid="{00000000-0005-0000-0000-00006C040000}"/>
    <cellStyle name="Normal 20 6" xfId="1134" xr:uid="{00000000-0005-0000-0000-00006D040000}"/>
    <cellStyle name="Normal 20 6 2" xfId="1135" xr:uid="{00000000-0005-0000-0000-00006E040000}"/>
    <cellStyle name="Normal 20 6 2 2" xfId="1136" xr:uid="{00000000-0005-0000-0000-00006F040000}"/>
    <cellStyle name="Normal 20 6 3" xfId="1137" xr:uid="{00000000-0005-0000-0000-000070040000}"/>
    <cellStyle name="Normal 20 7" xfId="1138" xr:uid="{00000000-0005-0000-0000-000071040000}"/>
    <cellStyle name="Normal 20 7 2" xfId="1139" xr:uid="{00000000-0005-0000-0000-000072040000}"/>
    <cellStyle name="Normal 20 7 2 2" xfId="1140" xr:uid="{00000000-0005-0000-0000-000073040000}"/>
    <cellStyle name="Normal 20 7 3" xfId="1141" xr:uid="{00000000-0005-0000-0000-000074040000}"/>
    <cellStyle name="Normal 20 8" xfId="1142" xr:uid="{00000000-0005-0000-0000-000075040000}"/>
    <cellStyle name="Normal 20 8 2" xfId="1143" xr:uid="{00000000-0005-0000-0000-000076040000}"/>
    <cellStyle name="Normal 20 8 2 2" xfId="1144" xr:uid="{00000000-0005-0000-0000-000077040000}"/>
    <cellStyle name="Normal 20 8 3" xfId="1145" xr:uid="{00000000-0005-0000-0000-000078040000}"/>
    <cellStyle name="Normal 20 9" xfId="1146" xr:uid="{00000000-0005-0000-0000-000079040000}"/>
    <cellStyle name="Normal 20 9 2" xfId="1147" xr:uid="{00000000-0005-0000-0000-00007A040000}"/>
    <cellStyle name="Normal 20 9 2 2" xfId="1148" xr:uid="{00000000-0005-0000-0000-00007B040000}"/>
    <cellStyle name="Normal 20 9 3" xfId="1149" xr:uid="{00000000-0005-0000-0000-00007C040000}"/>
    <cellStyle name="Normal 22" xfId="1150" xr:uid="{00000000-0005-0000-0000-00007D040000}"/>
    <cellStyle name="Normal 24 2" xfId="1151" xr:uid="{00000000-0005-0000-0000-00007E040000}"/>
    <cellStyle name="Normal 24 2 2" xfId="1152" xr:uid="{00000000-0005-0000-0000-00007F040000}"/>
    <cellStyle name="Normal 24 2 2 2" xfId="1153" xr:uid="{00000000-0005-0000-0000-000080040000}"/>
    <cellStyle name="Normal 24 2 3" xfId="1154" xr:uid="{00000000-0005-0000-0000-000081040000}"/>
    <cellStyle name="Normal 24 3" xfId="1155" xr:uid="{00000000-0005-0000-0000-000082040000}"/>
    <cellStyle name="Normal 24 3 2" xfId="1156" xr:uid="{00000000-0005-0000-0000-000083040000}"/>
    <cellStyle name="Normal 24 3 2 2" xfId="1157" xr:uid="{00000000-0005-0000-0000-000084040000}"/>
    <cellStyle name="Normal 24 3 3" xfId="1158" xr:uid="{00000000-0005-0000-0000-000085040000}"/>
    <cellStyle name="Normal 24 4" xfId="1159" xr:uid="{00000000-0005-0000-0000-000086040000}"/>
    <cellStyle name="Normal 24 4 2" xfId="1160" xr:uid="{00000000-0005-0000-0000-000087040000}"/>
    <cellStyle name="Normal 24 4 2 2" xfId="1161" xr:uid="{00000000-0005-0000-0000-000088040000}"/>
    <cellStyle name="Normal 24 4 3" xfId="1162" xr:uid="{00000000-0005-0000-0000-000089040000}"/>
    <cellStyle name="Normal 24 5" xfId="1163" xr:uid="{00000000-0005-0000-0000-00008A040000}"/>
    <cellStyle name="Normal 24 5 2" xfId="1164" xr:uid="{00000000-0005-0000-0000-00008B040000}"/>
    <cellStyle name="Normal 24 5 2 2" xfId="1165" xr:uid="{00000000-0005-0000-0000-00008C040000}"/>
    <cellStyle name="Normal 24 5 3" xfId="1166" xr:uid="{00000000-0005-0000-0000-00008D040000}"/>
    <cellStyle name="Normal 24 6" xfId="1167" xr:uid="{00000000-0005-0000-0000-00008E040000}"/>
    <cellStyle name="Normal 24 6 2" xfId="1168" xr:uid="{00000000-0005-0000-0000-00008F040000}"/>
    <cellStyle name="Normal 24 6 2 2" xfId="1169" xr:uid="{00000000-0005-0000-0000-000090040000}"/>
    <cellStyle name="Normal 24 6 3" xfId="1170" xr:uid="{00000000-0005-0000-0000-000091040000}"/>
    <cellStyle name="Normal 24 7" xfId="1171" xr:uid="{00000000-0005-0000-0000-000092040000}"/>
    <cellStyle name="Normal 24 7 2" xfId="1172" xr:uid="{00000000-0005-0000-0000-000093040000}"/>
    <cellStyle name="Normal 24 7 2 2" xfId="1173" xr:uid="{00000000-0005-0000-0000-000094040000}"/>
    <cellStyle name="Normal 24 7 3" xfId="1174" xr:uid="{00000000-0005-0000-0000-000095040000}"/>
    <cellStyle name="Normal 24 8" xfId="1175" xr:uid="{00000000-0005-0000-0000-000096040000}"/>
    <cellStyle name="Normal 24 8 2" xfId="1176" xr:uid="{00000000-0005-0000-0000-000097040000}"/>
    <cellStyle name="Normal 24 8 2 2" xfId="1177" xr:uid="{00000000-0005-0000-0000-000098040000}"/>
    <cellStyle name="Normal 24 8 3" xfId="1178" xr:uid="{00000000-0005-0000-0000-000099040000}"/>
    <cellStyle name="Normal 24 9" xfId="1179" xr:uid="{00000000-0005-0000-0000-00009A040000}"/>
    <cellStyle name="Normal 24 9 2" xfId="1180" xr:uid="{00000000-0005-0000-0000-00009B040000}"/>
    <cellStyle name="Normal 24 9 2 2" xfId="1181" xr:uid="{00000000-0005-0000-0000-00009C040000}"/>
    <cellStyle name="Normal 24 9 3" xfId="1182" xr:uid="{00000000-0005-0000-0000-00009D040000}"/>
    <cellStyle name="Normal 25 2" xfId="1183" xr:uid="{00000000-0005-0000-0000-00009E040000}"/>
    <cellStyle name="Normal 25 2 2" xfId="1184" xr:uid="{00000000-0005-0000-0000-00009F040000}"/>
    <cellStyle name="Normal 25 2 2 2" xfId="1185" xr:uid="{00000000-0005-0000-0000-0000A0040000}"/>
    <cellStyle name="Normal 25 2 3" xfId="1186" xr:uid="{00000000-0005-0000-0000-0000A1040000}"/>
    <cellStyle name="Normal 25 3" xfId="1187" xr:uid="{00000000-0005-0000-0000-0000A2040000}"/>
    <cellStyle name="Normal 25 3 2" xfId="1188" xr:uid="{00000000-0005-0000-0000-0000A3040000}"/>
    <cellStyle name="Normal 25 3 2 2" xfId="1189" xr:uid="{00000000-0005-0000-0000-0000A4040000}"/>
    <cellStyle name="Normal 25 3 3" xfId="1190" xr:uid="{00000000-0005-0000-0000-0000A5040000}"/>
    <cellStyle name="Normal 25 4" xfId="1191" xr:uid="{00000000-0005-0000-0000-0000A6040000}"/>
    <cellStyle name="Normal 25 4 2" xfId="1192" xr:uid="{00000000-0005-0000-0000-0000A7040000}"/>
    <cellStyle name="Normal 25 4 2 2" xfId="1193" xr:uid="{00000000-0005-0000-0000-0000A8040000}"/>
    <cellStyle name="Normal 25 4 3" xfId="1194" xr:uid="{00000000-0005-0000-0000-0000A9040000}"/>
    <cellStyle name="Normal 25 5" xfId="1195" xr:uid="{00000000-0005-0000-0000-0000AA040000}"/>
    <cellStyle name="Normal 25 5 2" xfId="1196" xr:uid="{00000000-0005-0000-0000-0000AB040000}"/>
    <cellStyle name="Normal 25 5 2 2" xfId="1197" xr:uid="{00000000-0005-0000-0000-0000AC040000}"/>
    <cellStyle name="Normal 25 5 3" xfId="1198" xr:uid="{00000000-0005-0000-0000-0000AD040000}"/>
    <cellStyle name="Normal 25 6" xfId="1199" xr:uid="{00000000-0005-0000-0000-0000AE040000}"/>
    <cellStyle name="Normal 25 6 2" xfId="1200" xr:uid="{00000000-0005-0000-0000-0000AF040000}"/>
    <cellStyle name="Normal 25 6 2 2" xfId="1201" xr:uid="{00000000-0005-0000-0000-0000B0040000}"/>
    <cellStyle name="Normal 25 6 3" xfId="1202" xr:uid="{00000000-0005-0000-0000-0000B1040000}"/>
    <cellStyle name="Normal 25 7" xfId="1203" xr:uid="{00000000-0005-0000-0000-0000B2040000}"/>
    <cellStyle name="Normal 25 7 2" xfId="1204" xr:uid="{00000000-0005-0000-0000-0000B3040000}"/>
    <cellStyle name="Normal 25 7 2 2" xfId="1205" xr:uid="{00000000-0005-0000-0000-0000B4040000}"/>
    <cellStyle name="Normal 25 7 3" xfId="1206" xr:uid="{00000000-0005-0000-0000-0000B5040000}"/>
    <cellStyle name="Normal 25 8" xfId="1207" xr:uid="{00000000-0005-0000-0000-0000B6040000}"/>
    <cellStyle name="Normal 25 8 2" xfId="1208" xr:uid="{00000000-0005-0000-0000-0000B7040000}"/>
    <cellStyle name="Normal 25 8 2 2" xfId="1209" xr:uid="{00000000-0005-0000-0000-0000B8040000}"/>
    <cellStyle name="Normal 25 8 3" xfId="1210" xr:uid="{00000000-0005-0000-0000-0000B9040000}"/>
    <cellStyle name="Normal 25 9" xfId="1211" xr:uid="{00000000-0005-0000-0000-0000BA040000}"/>
    <cellStyle name="Normal 25 9 2" xfId="1212" xr:uid="{00000000-0005-0000-0000-0000BB040000}"/>
    <cellStyle name="Normal 25 9 2 2" xfId="1213" xr:uid="{00000000-0005-0000-0000-0000BC040000}"/>
    <cellStyle name="Normal 25 9 3" xfId="1214" xr:uid="{00000000-0005-0000-0000-0000BD040000}"/>
    <cellStyle name="Normal 26 2" xfId="1215" xr:uid="{00000000-0005-0000-0000-0000BE040000}"/>
    <cellStyle name="Normal 26 2 2" xfId="1216" xr:uid="{00000000-0005-0000-0000-0000BF040000}"/>
    <cellStyle name="Normal 26 2 2 2" xfId="1217" xr:uid="{00000000-0005-0000-0000-0000C0040000}"/>
    <cellStyle name="Normal 26 2 3" xfId="1218" xr:uid="{00000000-0005-0000-0000-0000C1040000}"/>
    <cellStyle name="Normal 26 3" xfId="1219" xr:uid="{00000000-0005-0000-0000-0000C2040000}"/>
    <cellStyle name="Normal 26 3 2" xfId="1220" xr:uid="{00000000-0005-0000-0000-0000C3040000}"/>
    <cellStyle name="Normal 26 3 2 2" xfId="1221" xr:uid="{00000000-0005-0000-0000-0000C4040000}"/>
    <cellStyle name="Normal 26 3 3" xfId="1222" xr:uid="{00000000-0005-0000-0000-0000C5040000}"/>
    <cellStyle name="Normal 26 4" xfId="1223" xr:uid="{00000000-0005-0000-0000-0000C6040000}"/>
    <cellStyle name="Normal 26 4 2" xfId="1224" xr:uid="{00000000-0005-0000-0000-0000C7040000}"/>
    <cellStyle name="Normal 26 4 2 2" xfId="1225" xr:uid="{00000000-0005-0000-0000-0000C8040000}"/>
    <cellStyle name="Normal 26 4 3" xfId="1226" xr:uid="{00000000-0005-0000-0000-0000C9040000}"/>
    <cellStyle name="Normal 26 5" xfId="1227" xr:uid="{00000000-0005-0000-0000-0000CA040000}"/>
    <cellStyle name="Normal 26 5 2" xfId="1228" xr:uid="{00000000-0005-0000-0000-0000CB040000}"/>
    <cellStyle name="Normal 26 5 2 2" xfId="1229" xr:uid="{00000000-0005-0000-0000-0000CC040000}"/>
    <cellStyle name="Normal 26 5 3" xfId="1230" xr:uid="{00000000-0005-0000-0000-0000CD040000}"/>
    <cellStyle name="Normal 27 2" xfId="1231" xr:uid="{00000000-0005-0000-0000-0000CE040000}"/>
    <cellStyle name="Normal 27 2 2" xfId="1232" xr:uid="{00000000-0005-0000-0000-0000CF040000}"/>
    <cellStyle name="Normal 27 2 2 2" xfId="1233" xr:uid="{00000000-0005-0000-0000-0000D0040000}"/>
    <cellStyle name="Normal 27 2 3" xfId="1234" xr:uid="{00000000-0005-0000-0000-0000D1040000}"/>
    <cellStyle name="Normal 27 3" xfId="1235" xr:uid="{00000000-0005-0000-0000-0000D2040000}"/>
    <cellStyle name="Normal 27 3 2" xfId="1236" xr:uid="{00000000-0005-0000-0000-0000D3040000}"/>
    <cellStyle name="Normal 27 3 2 2" xfId="1237" xr:uid="{00000000-0005-0000-0000-0000D4040000}"/>
    <cellStyle name="Normal 27 3 3" xfId="1238" xr:uid="{00000000-0005-0000-0000-0000D5040000}"/>
    <cellStyle name="Normal 27 4" xfId="1239" xr:uid="{00000000-0005-0000-0000-0000D6040000}"/>
    <cellStyle name="Normal 27 4 2" xfId="1240" xr:uid="{00000000-0005-0000-0000-0000D7040000}"/>
    <cellStyle name="Normal 27 4 2 2" xfId="1241" xr:uid="{00000000-0005-0000-0000-0000D8040000}"/>
    <cellStyle name="Normal 27 4 3" xfId="1242" xr:uid="{00000000-0005-0000-0000-0000D9040000}"/>
    <cellStyle name="Normal 27 5" xfId="1243" xr:uid="{00000000-0005-0000-0000-0000DA040000}"/>
    <cellStyle name="Normal 27 5 2" xfId="1244" xr:uid="{00000000-0005-0000-0000-0000DB040000}"/>
    <cellStyle name="Normal 27 5 2 2" xfId="1245" xr:uid="{00000000-0005-0000-0000-0000DC040000}"/>
    <cellStyle name="Normal 27 5 3" xfId="1246" xr:uid="{00000000-0005-0000-0000-0000DD040000}"/>
    <cellStyle name="Normal 27 6" xfId="1247" xr:uid="{00000000-0005-0000-0000-0000DE040000}"/>
    <cellStyle name="Normal 27 6 2" xfId="1248" xr:uid="{00000000-0005-0000-0000-0000DF040000}"/>
    <cellStyle name="Normal 27 6 2 2" xfId="1249" xr:uid="{00000000-0005-0000-0000-0000E0040000}"/>
    <cellStyle name="Normal 27 6 3" xfId="1250" xr:uid="{00000000-0005-0000-0000-0000E1040000}"/>
    <cellStyle name="Normal 27 7" xfId="1251" xr:uid="{00000000-0005-0000-0000-0000E2040000}"/>
    <cellStyle name="Normal 27 7 2" xfId="1252" xr:uid="{00000000-0005-0000-0000-0000E3040000}"/>
    <cellStyle name="Normal 27 7 2 2" xfId="1253" xr:uid="{00000000-0005-0000-0000-0000E4040000}"/>
    <cellStyle name="Normal 27 7 3" xfId="1254" xr:uid="{00000000-0005-0000-0000-0000E5040000}"/>
    <cellStyle name="Normal 28 2" xfId="1255" xr:uid="{00000000-0005-0000-0000-0000E6040000}"/>
    <cellStyle name="Normal 28 2 2" xfId="1256" xr:uid="{00000000-0005-0000-0000-0000E7040000}"/>
    <cellStyle name="Normal 28 2 2 2" xfId="1257" xr:uid="{00000000-0005-0000-0000-0000E8040000}"/>
    <cellStyle name="Normal 28 2 3" xfId="1258" xr:uid="{00000000-0005-0000-0000-0000E9040000}"/>
    <cellStyle name="Normal 28 3" xfId="1259" xr:uid="{00000000-0005-0000-0000-0000EA040000}"/>
    <cellStyle name="Normal 28 3 2" xfId="1260" xr:uid="{00000000-0005-0000-0000-0000EB040000}"/>
    <cellStyle name="Normal 28 3 2 2" xfId="1261" xr:uid="{00000000-0005-0000-0000-0000EC040000}"/>
    <cellStyle name="Normal 28 3 3" xfId="1262" xr:uid="{00000000-0005-0000-0000-0000ED040000}"/>
    <cellStyle name="Normal 28 4" xfId="1263" xr:uid="{00000000-0005-0000-0000-0000EE040000}"/>
    <cellStyle name="Normal 28 4 2" xfId="1264" xr:uid="{00000000-0005-0000-0000-0000EF040000}"/>
    <cellStyle name="Normal 28 4 2 2" xfId="1265" xr:uid="{00000000-0005-0000-0000-0000F0040000}"/>
    <cellStyle name="Normal 28 4 3" xfId="1266" xr:uid="{00000000-0005-0000-0000-0000F1040000}"/>
    <cellStyle name="Normal 29 2" xfId="1267" xr:uid="{00000000-0005-0000-0000-0000F2040000}"/>
    <cellStyle name="Normal 29 2 2" xfId="1268" xr:uid="{00000000-0005-0000-0000-0000F3040000}"/>
    <cellStyle name="Normal 29 2 2 2" xfId="1269" xr:uid="{00000000-0005-0000-0000-0000F4040000}"/>
    <cellStyle name="Normal 29 2 3" xfId="1270" xr:uid="{00000000-0005-0000-0000-0000F5040000}"/>
    <cellStyle name="Normal 29 3" xfId="1271" xr:uid="{00000000-0005-0000-0000-0000F6040000}"/>
    <cellStyle name="Normal 29 3 2" xfId="1272" xr:uid="{00000000-0005-0000-0000-0000F7040000}"/>
    <cellStyle name="Normal 29 3 2 2" xfId="1273" xr:uid="{00000000-0005-0000-0000-0000F8040000}"/>
    <cellStyle name="Normal 29 3 3" xfId="1274" xr:uid="{00000000-0005-0000-0000-0000F9040000}"/>
    <cellStyle name="Normal 3" xfId="1275" xr:uid="{00000000-0005-0000-0000-0000FA040000}"/>
    <cellStyle name="Normal 3 2" xfId="1276" xr:uid="{00000000-0005-0000-0000-0000FB040000}"/>
    <cellStyle name="Normal 3 3" xfId="1277" xr:uid="{00000000-0005-0000-0000-0000FC040000}"/>
    <cellStyle name="Normal 30 2" xfId="1278" xr:uid="{00000000-0005-0000-0000-0000FD040000}"/>
    <cellStyle name="Normal 30 2 2" xfId="1279" xr:uid="{00000000-0005-0000-0000-0000FE040000}"/>
    <cellStyle name="Normal 30 2 2 2" xfId="1280" xr:uid="{00000000-0005-0000-0000-0000FF040000}"/>
    <cellStyle name="Normal 30 2 3" xfId="1281" xr:uid="{00000000-0005-0000-0000-000000050000}"/>
    <cellStyle name="Normal 30 3" xfId="1282" xr:uid="{00000000-0005-0000-0000-000001050000}"/>
    <cellStyle name="Normal 30 3 2" xfId="1283" xr:uid="{00000000-0005-0000-0000-000002050000}"/>
    <cellStyle name="Normal 30 3 2 2" xfId="1284" xr:uid="{00000000-0005-0000-0000-000003050000}"/>
    <cellStyle name="Normal 30 3 3" xfId="1285" xr:uid="{00000000-0005-0000-0000-000004050000}"/>
    <cellStyle name="Normal 30 4" xfId="1286" xr:uid="{00000000-0005-0000-0000-000005050000}"/>
    <cellStyle name="Normal 30 4 2" xfId="1287" xr:uid="{00000000-0005-0000-0000-000006050000}"/>
    <cellStyle name="Normal 30 4 2 2" xfId="1288" xr:uid="{00000000-0005-0000-0000-000007050000}"/>
    <cellStyle name="Normal 30 4 3" xfId="1289" xr:uid="{00000000-0005-0000-0000-000008050000}"/>
    <cellStyle name="Normal 31 2" xfId="1290" xr:uid="{00000000-0005-0000-0000-000009050000}"/>
    <cellStyle name="Normal 31 2 2" xfId="1291" xr:uid="{00000000-0005-0000-0000-00000A050000}"/>
    <cellStyle name="Normal 31 2 2 2" xfId="1292" xr:uid="{00000000-0005-0000-0000-00000B050000}"/>
    <cellStyle name="Normal 31 2 3" xfId="1293" xr:uid="{00000000-0005-0000-0000-00000C050000}"/>
    <cellStyle name="Normal 32 2" xfId="1294" xr:uid="{00000000-0005-0000-0000-00000D050000}"/>
    <cellStyle name="Normal 32 2 2" xfId="1295" xr:uid="{00000000-0005-0000-0000-00000E050000}"/>
    <cellStyle name="Normal 32 2 2 2" xfId="1296" xr:uid="{00000000-0005-0000-0000-00000F050000}"/>
    <cellStyle name="Normal 32 2 3" xfId="1297" xr:uid="{00000000-0005-0000-0000-000010050000}"/>
    <cellStyle name="Normal 4" xfId="1298" xr:uid="{00000000-0005-0000-0000-000011050000}"/>
    <cellStyle name="Normal 4 2" xfId="1299" xr:uid="{00000000-0005-0000-0000-000012050000}"/>
    <cellStyle name="Normal 4 2 2" xfId="1300" xr:uid="{00000000-0005-0000-0000-000013050000}"/>
    <cellStyle name="Normal 4 2 3" xfId="1301" xr:uid="{00000000-0005-0000-0000-000014050000}"/>
    <cellStyle name="Normal 5" xfId="1302" xr:uid="{00000000-0005-0000-0000-000015050000}"/>
    <cellStyle name="Normal 5 2" xfId="1303" xr:uid="{00000000-0005-0000-0000-000016050000}"/>
    <cellStyle name="Normal 5 2 2" xfId="1304" xr:uid="{00000000-0005-0000-0000-000017050000}"/>
    <cellStyle name="Normal 6" xfId="2" xr:uid="{00000000-0005-0000-0000-000018050000}"/>
    <cellStyle name="Normal 6 2" xfId="1305" xr:uid="{00000000-0005-0000-0000-000019050000}"/>
    <cellStyle name="Normal 6 2 2" xfId="1306" xr:uid="{00000000-0005-0000-0000-00001A050000}"/>
    <cellStyle name="Normal 6 3" xfId="1307" xr:uid="{00000000-0005-0000-0000-00001B050000}"/>
    <cellStyle name="Normal 6 4" xfId="1542" xr:uid="{00000000-0005-0000-0000-00001C050000}"/>
    <cellStyle name="Normal 6 4 2" xfId="1543" xr:uid="{00000000-0005-0000-0000-00001D050000}"/>
    <cellStyle name="Normal 7" xfId="1308" xr:uid="{00000000-0005-0000-0000-00001E050000}"/>
    <cellStyle name="Normal 7 10" xfId="1309" xr:uid="{00000000-0005-0000-0000-00001F050000}"/>
    <cellStyle name="Normal 7 10 2" xfId="1310" xr:uid="{00000000-0005-0000-0000-000020050000}"/>
    <cellStyle name="Normal 7 10 2 2" xfId="1311" xr:uid="{00000000-0005-0000-0000-000021050000}"/>
    <cellStyle name="Normal 7 10 3" xfId="1312" xr:uid="{00000000-0005-0000-0000-000022050000}"/>
    <cellStyle name="Normal 7 11" xfId="1313" xr:uid="{00000000-0005-0000-0000-000023050000}"/>
    <cellStyle name="Normal 7 11 2" xfId="1314" xr:uid="{00000000-0005-0000-0000-000024050000}"/>
    <cellStyle name="Normal 7 11 2 2" xfId="1315" xr:uid="{00000000-0005-0000-0000-000025050000}"/>
    <cellStyle name="Normal 7 11 3" xfId="1316" xr:uid="{00000000-0005-0000-0000-000026050000}"/>
    <cellStyle name="Normal 7 12" xfId="1317" xr:uid="{00000000-0005-0000-0000-000027050000}"/>
    <cellStyle name="Normal 7 12 2" xfId="1318" xr:uid="{00000000-0005-0000-0000-000028050000}"/>
    <cellStyle name="Normal 7 12 2 2" xfId="1319" xr:uid="{00000000-0005-0000-0000-000029050000}"/>
    <cellStyle name="Normal 7 12 3" xfId="1320" xr:uid="{00000000-0005-0000-0000-00002A050000}"/>
    <cellStyle name="Normal 7 13" xfId="1321" xr:uid="{00000000-0005-0000-0000-00002B050000}"/>
    <cellStyle name="Normal 7 13 2" xfId="1322" xr:uid="{00000000-0005-0000-0000-00002C050000}"/>
    <cellStyle name="Normal 7 13 2 2" xfId="1323" xr:uid="{00000000-0005-0000-0000-00002D050000}"/>
    <cellStyle name="Normal 7 13 3" xfId="1324" xr:uid="{00000000-0005-0000-0000-00002E050000}"/>
    <cellStyle name="Normal 7 14" xfId="1325" xr:uid="{00000000-0005-0000-0000-00002F050000}"/>
    <cellStyle name="Normal 7 14 2" xfId="1326" xr:uid="{00000000-0005-0000-0000-000030050000}"/>
    <cellStyle name="Normal 7 14 2 2" xfId="1327" xr:uid="{00000000-0005-0000-0000-000031050000}"/>
    <cellStyle name="Normal 7 14 3" xfId="1328" xr:uid="{00000000-0005-0000-0000-000032050000}"/>
    <cellStyle name="Normal 7 15" xfId="1329" xr:uid="{00000000-0005-0000-0000-000033050000}"/>
    <cellStyle name="Normal 7 15 2" xfId="1330" xr:uid="{00000000-0005-0000-0000-000034050000}"/>
    <cellStyle name="Normal 7 15 2 2" xfId="1331" xr:uid="{00000000-0005-0000-0000-000035050000}"/>
    <cellStyle name="Normal 7 15 3" xfId="1332" xr:uid="{00000000-0005-0000-0000-000036050000}"/>
    <cellStyle name="Normal 7 16" xfId="1333" xr:uid="{00000000-0005-0000-0000-000037050000}"/>
    <cellStyle name="Normal 7 16 2" xfId="1334" xr:uid="{00000000-0005-0000-0000-000038050000}"/>
    <cellStyle name="Normal 7 16 2 2" xfId="1335" xr:uid="{00000000-0005-0000-0000-000039050000}"/>
    <cellStyle name="Normal 7 16 3" xfId="1336" xr:uid="{00000000-0005-0000-0000-00003A050000}"/>
    <cellStyle name="Normal 7 17" xfId="1337" xr:uid="{00000000-0005-0000-0000-00003B050000}"/>
    <cellStyle name="Normal 7 17 2" xfId="1338" xr:uid="{00000000-0005-0000-0000-00003C050000}"/>
    <cellStyle name="Normal 7 17 2 2" xfId="1339" xr:uid="{00000000-0005-0000-0000-00003D050000}"/>
    <cellStyle name="Normal 7 17 3" xfId="1340" xr:uid="{00000000-0005-0000-0000-00003E050000}"/>
    <cellStyle name="Normal 7 18" xfId="1341" xr:uid="{00000000-0005-0000-0000-00003F050000}"/>
    <cellStyle name="Normal 7 18 2" xfId="1342" xr:uid="{00000000-0005-0000-0000-000040050000}"/>
    <cellStyle name="Normal 7 18 2 2" xfId="1343" xr:uid="{00000000-0005-0000-0000-000041050000}"/>
    <cellStyle name="Normal 7 18 3" xfId="1344" xr:uid="{00000000-0005-0000-0000-000042050000}"/>
    <cellStyle name="Normal 7 19" xfId="1345" xr:uid="{00000000-0005-0000-0000-000043050000}"/>
    <cellStyle name="Normal 7 19 2" xfId="1346" xr:uid="{00000000-0005-0000-0000-000044050000}"/>
    <cellStyle name="Normal 7 19 2 2" xfId="1347" xr:uid="{00000000-0005-0000-0000-000045050000}"/>
    <cellStyle name="Normal 7 19 3" xfId="1348" xr:uid="{00000000-0005-0000-0000-000046050000}"/>
    <cellStyle name="Normal 7 2" xfId="1349" xr:uid="{00000000-0005-0000-0000-000047050000}"/>
    <cellStyle name="Normal 7 2 2" xfId="1350" xr:uid="{00000000-0005-0000-0000-000048050000}"/>
    <cellStyle name="Normal 7 2 2 2" xfId="1351" xr:uid="{00000000-0005-0000-0000-000049050000}"/>
    <cellStyle name="Normal 7 2 3" xfId="1352" xr:uid="{00000000-0005-0000-0000-00004A050000}"/>
    <cellStyle name="Normal 7 2 3 2" xfId="1353" xr:uid="{00000000-0005-0000-0000-00004B050000}"/>
    <cellStyle name="Normal 7 2 4" xfId="1354" xr:uid="{00000000-0005-0000-0000-00004C050000}"/>
    <cellStyle name="Normal 7 20" xfId="1355" xr:uid="{00000000-0005-0000-0000-00004D050000}"/>
    <cellStyle name="Normal 7 20 2" xfId="1356" xr:uid="{00000000-0005-0000-0000-00004E050000}"/>
    <cellStyle name="Normal 7 20 2 2" xfId="1357" xr:uid="{00000000-0005-0000-0000-00004F050000}"/>
    <cellStyle name="Normal 7 20 3" xfId="1358" xr:uid="{00000000-0005-0000-0000-000050050000}"/>
    <cellStyle name="Normal 7 21" xfId="1359" xr:uid="{00000000-0005-0000-0000-000051050000}"/>
    <cellStyle name="Normal 7 21 2" xfId="1360" xr:uid="{00000000-0005-0000-0000-000052050000}"/>
    <cellStyle name="Normal 7 21 2 2" xfId="1361" xr:uid="{00000000-0005-0000-0000-000053050000}"/>
    <cellStyle name="Normal 7 21 3" xfId="1362" xr:uid="{00000000-0005-0000-0000-000054050000}"/>
    <cellStyle name="Normal 7 22" xfId="1363" xr:uid="{00000000-0005-0000-0000-000055050000}"/>
    <cellStyle name="Normal 7 22 2" xfId="1364" xr:uid="{00000000-0005-0000-0000-000056050000}"/>
    <cellStyle name="Normal 7 22 2 2" xfId="1365" xr:uid="{00000000-0005-0000-0000-000057050000}"/>
    <cellStyle name="Normal 7 22 3" xfId="1366" xr:uid="{00000000-0005-0000-0000-000058050000}"/>
    <cellStyle name="Normal 7 23" xfId="1367" xr:uid="{00000000-0005-0000-0000-000059050000}"/>
    <cellStyle name="Normal 7 23 2" xfId="1368" xr:uid="{00000000-0005-0000-0000-00005A050000}"/>
    <cellStyle name="Normal 7 23 2 2" xfId="1369" xr:uid="{00000000-0005-0000-0000-00005B050000}"/>
    <cellStyle name="Normal 7 23 3" xfId="1370" xr:uid="{00000000-0005-0000-0000-00005C050000}"/>
    <cellStyle name="Normal 7 24" xfId="1371" xr:uid="{00000000-0005-0000-0000-00005D050000}"/>
    <cellStyle name="Normal 7 24 2" xfId="1372" xr:uid="{00000000-0005-0000-0000-00005E050000}"/>
    <cellStyle name="Normal 7 24 2 2" xfId="1373" xr:uid="{00000000-0005-0000-0000-00005F050000}"/>
    <cellStyle name="Normal 7 24 3" xfId="1374" xr:uid="{00000000-0005-0000-0000-000060050000}"/>
    <cellStyle name="Normal 7 25" xfId="1375" xr:uid="{00000000-0005-0000-0000-000061050000}"/>
    <cellStyle name="Normal 7 25 2" xfId="1376" xr:uid="{00000000-0005-0000-0000-000062050000}"/>
    <cellStyle name="Normal 7 25 2 2" xfId="1377" xr:uid="{00000000-0005-0000-0000-000063050000}"/>
    <cellStyle name="Normal 7 25 3" xfId="1378" xr:uid="{00000000-0005-0000-0000-000064050000}"/>
    <cellStyle name="Normal 7 26" xfId="1379" xr:uid="{00000000-0005-0000-0000-000065050000}"/>
    <cellStyle name="Normal 7 26 2" xfId="1380" xr:uid="{00000000-0005-0000-0000-000066050000}"/>
    <cellStyle name="Normal 7 26 2 2" xfId="1381" xr:uid="{00000000-0005-0000-0000-000067050000}"/>
    <cellStyle name="Normal 7 26 3" xfId="1382" xr:uid="{00000000-0005-0000-0000-000068050000}"/>
    <cellStyle name="Normal 7 27" xfId="1383" xr:uid="{00000000-0005-0000-0000-000069050000}"/>
    <cellStyle name="Normal 7 27 2" xfId="1384" xr:uid="{00000000-0005-0000-0000-00006A050000}"/>
    <cellStyle name="Normal 7 28" xfId="1385" xr:uid="{00000000-0005-0000-0000-00006B050000}"/>
    <cellStyle name="Normal 7 3" xfId="1386" xr:uid="{00000000-0005-0000-0000-00006C050000}"/>
    <cellStyle name="Normal 7 3 2" xfId="1387" xr:uid="{00000000-0005-0000-0000-00006D050000}"/>
    <cellStyle name="Normal 7 3 2 2" xfId="1388" xr:uid="{00000000-0005-0000-0000-00006E050000}"/>
    <cellStyle name="Normal 7 3 3" xfId="1389" xr:uid="{00000000-0005-0000-0000-00006F050000}"/>
    <cellStyle name="Normal 7 4" xfId="1390" xr:uid="{00000000-0005-0000-0000-000070050000}"/>
    <cellStyle name="Normal 7 4 2" xfId="1391" xr:uid="{00000000-0005-0000-0000-000071050000}"/>
    <cellStyle name="Normal 7 4 2 2" xfId="1392" xr:uid="{00000000-0005-0000-0000-000072050000}"/>
    <cellStyle name="Normal 7 4 3" xfId="1393" xr:uid="{00000000-0005-0000-0000-000073050000}"/>
    <cellStyle name="Normal 7 5" xfId="1394" xr:uid="{00000000-0005-0000-0000-000074050000}"/>
    <cellStyle name="Normal 7 5 2" xfId="1395" xr:uid="{00000000-0005-0000-0000-000075050000}"/>
    <cellStyle name="Normal 7 5 2 2" xfId="1396" xr:uid="{00000000-0005-0000-0000-000076050000}"/>
    <cellStyle name="Normal 7 5 3" xfId="1397" xr:uid="{00000000-0005-0000-0000-000077050000}"/>
    <cellStyle name="Normal 7 6" xfId="1398" xr:uid="{00000000-0005-0000-0000-000078050000}"/>
    <cellStyle name="Normal 7 6 2" xfId="1399" xr:uid="{00000000-0005-0000-0000-000079050000}"/>
    <cellStyle name="Normal 7 6 2 2" xfId="1400" xr:uid="{00000000-0005-0000-0000-00007A050000}"/>
    <cellStyle name="Normal 7 6 3" xfId="1401" xr:uid="{00000000-0005-0000-0000-00007B050000}"/>
    <cellStyle name="Normal 7 7" xfId="1402" xr:uid="{00000000-0005-0000-0000-00007C050000}"/>
    <cellStyle name="Normal 7 7 2" xfId="1403" xr:uid="{00000000-0005-0000-0000-00007D050000}"/>
    <cellStyle name="Normal 7 7 2 2" xfId="1404" xr:uid="{00000000-0005-0000-0000-00007E050000}"/>
    <cellStyle name="Normal 7 7 3" xfId="1405" xr:uid="{00000000-0005-0000-0000-00007F050000}"/>
    <cellStyle name="Normal 7 8" xfId="1406" xr:uid="{00000000-0005-0000-0000-000080050000}"/>
    <cellStyle name="Normal 7 8 2" xfId="1407" xr:uid="{00000000-0005-0000-0000-000081050000}"/>
    <cellStyle name="Normal 7 8 2 2" xfId="1408" xr:uid="{00000000-0005-0000-0000-000082050000}"/>
    <cellStyle name="Normal 7 8 3" xfId="1409" xr:uid="{00000000-0005-0000-0000-000083050000}"/>
    <cellStyle name="Normal 7 9" xfId="1410" xr:uid="{00000000-0005-0000-0000-000084050000}"/>
    <cellStyle name="Normal 7 9 2" xfId="1411" xr:uid="{00000000-0005-0000-0000-000085050000}"/>
    <cellStyle name="Normal 7 9 2 2" xfId="1412" xr:uid="{00000000-0005-0000-0000-000086050000}"/>
    <cellStyle name="Normal 7 9 3" xfId="1413" xr:uid="{00000000-0005-0000-0000-000087050000}"/>
    <cellStyle name="Normal 8" xfId="1414" xr:uid="{00000000-0005-0000-0000-000088050000}"/>
    <cellStyle name="Normal 8 10" xfId="1415" xr:uid="{00000000-0005-0000-0000-000089050000}"/>
    <cellStyle name="Normal 8 10 2" xfId="1416" xr:uid="{00000000-0005-0000-0000-00008A050000}"/>
    <cellStyle name="Normal 8 10 2 2" xfId="1417" xr:uid="{00000000-0005-0000-0000-00008B050000}"/>
    <cellStyle name="Normal 8 10 3" xfId="1418" xr:uid="{00000000-0005-0000-0000-00008C050000}"/>
    <cellStyle name="Normal 8 11" xfId="1419" xr:uid="{00000000-0005-0000-0000-00008D050000}"/>
    <cellStyle name="Normal 8 11 2" xfId="1420" xr:uid="{00000000-0005-0000-0000-00008E050000}"/>
    <cellStyle name="Normal 8 11 2 2" xfId="1421" xr:uid="{00000000-0005-0000-0000-00008F050000}"/>
    <cellStyle name="Normal 8 11 3" xfId="1422" xr:uid="{00000000-0005-0000-0000-000090050000}"/>
    <cellStyle name="Normal 8 12" xfId="1423" xr:uid="{00000000-0005-0000-0000-000091050000}"/>
    <cellStyle name="Normal 8 12 2" xfId="1424" xr:uid="{00000000-0005-0000-0000-000092050000}"/>
    <cellStyle name="Normal 8 12 2 2" xfId="1425" xr:uid="{00000000-0005-0000-0000-000093050000}"/>
    <cellStyle name="Normal 8 12 3" xfId="1426" xr:uid="{00000000-0005-0000-0000-000094050000}"/>
    <cellStyle name="Normal 8 13" xfId="1427" xr:uid="{00000000-0005-0000-0000-000095050000}"/>
    <cellStyle name="Normal 8 13 2" xfId="1428" xr:uid="{00000000-0005-0000-0000-000096050000}"/>
    <cellStyle name="Normal 8 13 2 2" xfId="1429" xr:uid="{00000000-0005-0000-0000-000097050000}"/>
    <cellStyle name="Normal 8 13 3" xfId="1430" xr:uid="{00000000-0005-0000-0000-000098050000}"/>
    <cellStyle name="Normal 8 14" xfId="1431" xr:uid="{00000000-0005-0000-0000-000099050000}"/>
    <cellStyle name="Normal 8 14 2" xfId="1432" xr:uid="{00000000-0005-0000-0000-00009A050000}"/>
    <cellStyle name="Normal 8 14 2 2" xfId="1433" xr:uid="{00000000-0005-0000-0000-00009B050000}"/>
    <cellStyle name="Normal 8 14 3" xfId="1434" xr:uid="{00000000-0005-0000-0000-00009C050000}"/>
    <cellStyle name="Normal 8 15" xfId="1435" xr:uid="{00000000-0005-0000-0000-00009D050000}"/>
    <cellStyle name="Normal 8 15 2" xfId="1436" xr:uid="{00000000-0005-0000-0000-00009E050000}"/>
    <cellStyle name="Normal 8 15 2 2" xfId="1437" xr:uid="{00000000-0005-0000-0000-00009F050000}"/>
    <cellStyle name="Normal 8 15 3" xfId="1438" xr:uid="{00000000-0005-0000-0000-0000A0050000}"/>
    <cellStyle name="Normal 8 16" xfId="1439" xr:uid="{00000000-0005-0000-0000-0000A1050000}"/>
    <cellStyle name="Normal 8 16 2" xfId="1440" xr:uid="{00000000-0005-0000-0000-0000A2050000}"/>
    <cellStyle name="Normal 8 16 2 2" xfId="1441" xr:uid="{00000000-0005-0000-0000-0000A3050000}"/>
    <cellStyle name="Normal 8 16 3" xfId="1442" xr:uid="{00000000-0005-0000-0000-0000A4050000}"/>
    <cellStyle name="Normal 8 17" xfId="1443" xr:uid="{00000000-0005-0000-0000-0000A5050000}"/>
    <cellStyle name="Normal 8 17 2" xfId="1444" xr:uid="{00000000-0005-0000-0000-0000A6050000}"/>
    <cellStyle name="Normal 8 17 2 2" xfId="1445" xr:uid="{00000000-0005-0000-0000-0000A7050000}"/>
    <cellStyle name="Normal 8 17 3" xfId="1446" xr:uid="{00000000-0005-0000-0000-0000A8050000}"/>
    <cellStyle name="Normal 8 18" xfId="1447" xr:uid="{00000000-0005-0000-0000-0000A9050000}"/>
    <cellStyle name="Normal 8 18 2" xfId="1448" xr:uid="{00000000-0005-0000-0000-0000AA050000}"/>
    <cellStyle name="Normal 8 18 2 2" xfId="1449" xr:uid="{00000000-0005-0000-0000-0000AB050000}"/>
    <cellStyle name="Normal 8 18 3" xfId="1450" xr:uid="{00000000-0005-0000-0000-0000AC050000}"/>
    <cellStyle name="Normal 8 19" xfId="1451" xr:uid="{00000000-0005-0000-0000-0000AD050000}"/>
    <cellStyle name="Normal 8 19 2" xfId="1452" xr:uid="{00000000-0005-0000-0000-0000AE050000}"/>
    <cellStyle name="Normal 8 19 2 2" xfId="1453" xr:uid="{00000000-0005-0000-0000-0000AF050000}"/>
    <cellStyle name="Normal 8 19 3" xfId="1454" xr:uid="{00000000-0005-0000-0000-0000B0050000}"/>
    <cellStyle name="Normal 8 2" xfId="1455" xr:uid="{00000000-0005-0000-0000-0000B1050000}"/>
    <cellStyle name="Normal 8 2 2" xfId="1456" xr:uid="{00000000-0005-0000-0000-0000B2050000}"/>
    <cellStyle name="Normal 8 2 2 2" xfId="1457" xr:uid="{00000000-0005-0000-0000-0000B3050000}"/>
    <cellStyle name="Normal 8 2 3" xfId="1458" xr:uid="{00000000-0005-0000-0000-0000B4050000}"/>
    <cellStyle name="Normal 8 20" xfId="1459" xr:uid="{00000000-0005-0000-0000-0000B5050000}"/>
    <cellStyle name="Normal 8 20 2" xfId="1460" xr:uid="{00000000-0005-0000-0000-0000B6050000}"/>
    <cellStyle name="Normal 8 20 2 2" xfId="1461" xr:uid="{00000000-0005-0000-0000-0000B7050000}"/>
    <cellStyle name="Normal 8 20 3" xfId="1462" xr:uid="{00000000-0005-0000-0000-0000B8050000}"/>
    <cellStyle name="Normal 8 21" xfId="1463" xr:uid="{00000000-0005-0000-0000-0000B9050000}"/>
    <cellStyle name="Normal 8 21 2" xfId="1464" xr:uid="{00000000-0005-0000-0000-0000BA050000}"/>
    <cellStyle name="Normal 8 21 2 2" xfId="1465" xr:uid="{00000000-0005-0000-0000-0000BB050000}"/>
    <cellStyle name="Normal 8 21 3" xfId="1466" xr:uid="{00000000-0005-0000-0000-0000BC050000}"/>
    <cellStyle name="Normal 8 22" xfId="1467" xr:uid="{00000000-0005-0000-0000-0000BD050000}"/>
    <cellStyle name="Normal 8 22 2" xfId="1468" xr:uid="{00000000-0005-0000-0000-0000BE050000}"/>
    <cellStyle name="Normal 8 22 2 2" xfId="1469" xr:uid="{00000000-0005-0000-0000-0000BF050000}"/>
    <cellStyle name="Normal 8 22 3" xfId="1470" xr:uid="{00000000-0005-0000-0000-0000C0050000}"/>
    <cellStyle name="Normal 8 23" xfId="1471" xr:uid="{00000000-0005-0000-0000-0000C1050000}"/>
    <cellStyle name="Normal 8 23 2" xfId="1472" xr:uid="{00000000-0005-0000-0000-0000C2050000}"/>
    <cellStyle name="Normal 8 23 2 2" xfId="1473" xr:uid="{00000000-0005-0000-0000-0000C3050000}"/>
    <cellStyle name="Normal 8 23 3" xfId="1474" xr:uid="{00000000-0005-0000-0000-0000C4050000}"/>
    <cellStyle name="Normal 8 24" xfId="1475" xr:uid="{00000000-0005-0000-0000-0000C5050000}"/>
    <cellStyle name="Normal 8 24 2" xfId="1476" xr:uid="{00000000-0005-0000-0000-0000C6050000}"/>
    <cellStyle name="Normal 8 24 2 2" xfId="1477" xr:uid="{00000000-0005-0000-0000-0000C7050000}"/>
    <cellStyle name="Normal 8 24 3" xfId="1478" xr:uid="{00000000-0005-0000-0000-0000C8050000}"/>
    <cellStyle name="Normal 8 25" xfId="1479" xr:uid="{00000000-0005-0000-0000-0000C9050000}"/>
    <cellStyle name="Normal 8 25 2" xfId="1480" xr:uid="{00000000-0005-0000-0000-0000CA050000}"/>
    <cellStyle name="Normal 8 25 2 2" xfId="1481" xr:uid="{00000000-0005-0000-0000-0000CB050000}"/>
    <cellStyle name="Normal 8 25 3" xfId="1482" xr:uid="{00000000-0005-0000-0000-0000CC050000}"/>
    <cellStyle name="Normal 8 26" xfId="1483" xr:uid="{00000000-0005-0000-0000-0000CD050000}"/>
    <cellStyle name="Normal 8 26 2" xfId="1484" xr:uid="{00000000-0005-0000-0000-0000CE050000}"/>
    <cellStyle name="Normal 8 26 2 2" xfId="1485" xr:uid="{00000000-0005-0000-0000-0000CF050000}"/>
    <cellStyle name="Normal 8 26 3" xfId="1486" xr:uid="{00000000-0005-0000-0000-0000D0050000}"/>
    <cellStyle name="Normal 8 27" xfId="1487" xr:uid="{00000000-0005-0000-0000-0000D1050000}"/>
    <cellStyle name="Normal 8 28" xfId="1488" xr:uid="{00000000-0005-0000-0000-0000D2050000}"/>
    <cellStyle name="Normal 8 3" xfId="1489" xr:uid="{00000000-0005-0000-0000-0000D3050000}"/>
    <cellStyle name="Normal 8 3 2" xfId="1490" xr:uid="{00000000-0005-0000-0000-0000D4050000}"/>
    <cellStyle name="Normal 8 3 2 2" xfId="1491" xr:uid="{00000000-0005-0000-0000-0000D5050000}"/>
    <cellStyle name="Normal 8 3 3" xfId="1492" xr:uid="{00000000-0005-0000-0000-0000D6050000}"/>
    <cellStyle name="Normal 8 4" xfId="1493" xr:uid="{00000000-0005-0000-0000-0000D7050000}"/>
    <cellStyle name="Normal 8 4 2" xfId="1494" xr:uid="{00000000-0005-0000-0000-0000D8050000}"/>
    <cellStyle name="Normal 8 4 2 2" xfId="1495" xr:uid="{00000000-0005-0000-0000-0000D9050000}"/>
    <cellStyle name="Normal 8 4 3" xfId="1496" xr:uid="{00000000-0005-0000-0000-0000DA050000}"/>
    <cellStyle name="Normal 8 5" xfId="1497" xr:uid="{00000000-0005-0000-0000-0000DB050000}"/>
    <cellStyle name="Normal 8 5 2" xfId="1498" xr:uid="{00000000-0005-0000-0000-0000DC050000}"/>
    <cellStyle name="Normal 8 5 2 2" xfId="1499" xr:uid="{00000000-0005-0000-0000-0000DD050000}"/>
    <cellStyle name="Normal 8 5 3" xfId="1500" xr:uid="{00000000-0005-0000-0000-0000DE050000}"/>
    <cellStyle name="Normal 8 6" xfId="1501" xr:uid="{00000000-0005-0000-0000-0000DF050000}"/>
    <cellStyle name="Normal 8 6 2" xfId="1502" xr:uid="{00000000-0005-0000-0000-0000E0050000}"/>
    <cellStyle name="Normal 8 6 2 2" xfId="1503" xr:uid="{00000000-0005-0000-0000-0000E1050000}"/>
    <cellStyle name="Normal 8 6 3" xfId="1504" xr:uid="{00000000-0005-0000-0000-0000E2050000}"/>
    <cellStyle name="Normal 8 7" xfId="1505" xr:uid="{00000000-0005-0000-0000-0000E3050000}"/>
    <cellStyle name="Normal 8 7 2" xfId="1506" xr:uid="{00000000-0005-0000-0000-0000E4050000}"/>
    <cellStyle name="Normal 8 7 2 2" xfId="1507" xr:uid="{00000000-0005-0000-0000-0000E5050000}"/>
    <cellStyle name="Normal 8 7 3" xfId="1508" xr:uid="{00000000-0005-0000-0000-0000E6050000}"/>
    <cellStyle name="Normal 8 8" xfId="1509" xr:uid="{00000000-0005-0000-0000-0000E7050000}"/>
    <cellStyle name="Normal 8 8 2" xfId="1510" xr:uid="{00000000-0005-0000-0000-0000E8050000}"/>
    <cellStyle name="Normal 8 8 2 2" xfId="1511" xr:uid="{00000000-0005-0000-0000-0000E9050000}"/>
    <cellStyle name="Normal 8 8 3" xfId="1512" xr:uid="{00000000-0005-0000-0000-0000EA050000}"/>
    <cellStyle name="Normal 8 9" xfId="1513" xr:uid="{00000000-0005-0000-0000-0000EB050000}"/>
    <cellStyle name="Normal 8 9 2" xfId="1514" xr:uid="{00000000-0005-0000-0000-0000EC050000}"/>
    <cellStyle name="Normal 8 9 2 2" xfId="1515" xr:uid="{00000000-0005-0000-0000-0000ED050000}"/>
    <cellStyle name="Normal 8 9 3" xfId="1516" xr:uid="{00000000-0005-0000-0000-0000EE050000}"/>
    <cellStyle name="Normal 9" xfId="1517" xr:uid="{00000000-0005-0000-0000-0000EF050000}"/>
    <cellStyle name="Normal 9 2" xfId="1518" xr:uid="{00000000-0005-0000-0000-0000F0050000}"/>
    <cellStyle name="Normal_annexe(2002)" xfId="1519" xr:uid="{00000000-0005-0000-0000-0000F2050000}"/>
    <cellStyle name="Normal_annexe2002" xfId="1520" xr:uid="{00000000-0005-0000-0000-0000F3050000}"/>
    <cellStyle name="Pourcentage 2" xfId="1521" xr:uid="{00000000-0005-0000-0000-0000F5050000}"/>
    <cellStyle name="Pourcentage 2 2" xfId="1522" xr:uid="{00000000-0005-0000-0000-0000F6050000}"/>
    <cellStyle name="Pourcentage 2 2 2" xfId="1523" xr:uid="{00000000-0005-0000-0000-0000F7050000}"/>
    <cellStyle name="Pourcentage 3" xfId="1524" xr:uid="{00000000-0005-0000-0000-0000F8050000}"/>
    <cellStyle name="Pourcentage 4" xfId="1525" xr:uid="{00000000-0005-0000-0000-0000F9050000}"/>
    <cellStyle name="Pourcentage 4 2" xfId="1526" xr:uid="{00000000-0005-0000-0000-0000FA050000}"/>
    <cellStyle name="Pourcentage 4 3" xfId="1527" xr:uid="{00000000-0005-0000-0000-0000FB050000}"/>
    <cellStyle name="Pourcentage 4 4" xfId="1528" xr:uid="{00000000-0005-0000-0000-0000FC050000}"/>
    <cellStyle name="Pourcentage 5" xfId="1529" xr:uid="{00000000-0005-0000-0000-0000FD050000}"/>
    <cellStyle name="Pourcentage 5 2" xfId="1530" xr:uid="{00000000-0005-0000-0000-0000FE050000}"/>
    <cellStyle name="Pourcentage 6" xfId="1531" xr:uid="{00000000-0005-0000-0000-0000FF050000}"/>
    <cellStyle name="Pourcentage 6 2" xfId="1532" xr:uid="{00000000-0005-0000-0000-000000060000}"/>
    <cellStyle name="Pourcentage 7" xfId="1533" xr:uid="{00000000-0005-0000-0000-000001060000}"/>
    <cellStyle name="Pourcentage 7 2" xfId="1534" xr:uid="{00000000-0005-0000-0000-000002060000}"/>
    <cellStyle name="Pourcentage 8" xfId="1535" xr:uid="{00000000-0005-0000-0000-000003060000}"/>
    <cellStyle name="Pourcentage 8 2" xfId="1536" xr:uid="{00000000-0005-0000-0000-000004060000}"/>
    <cellStyle name="Pourcentage 9" xfId="1537" xr:uid="{00000000-0005-0000-0000-000005060000}"/>
    <cellStyle name="Pourcentage 9 2" xfId="1538" xr:uid="{00000000-0005-0000-0000-000006060000}"/>
    <cellStyle name="rest_dcn" xfId="1539" xr:uid="{00000000-0005-0000-0000-000007060000}"/>
    <cellStyle name="Währung" xfId="1540" xr:uid="{00000000-0005-0000-0000-000008060000}"/>
    <cellStyle name="Währung 2" xfId="1541" xr:uid="{00000000-0005-0000-0000-000009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ducation\educ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formation%20professionnelle\forma.prof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finances%20publiques\annuel\depenses%20de%20fonctionnement%20par%20ministere\depenses%20de%20fonctionnement%20par%20ministe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finances%20publiques\annuel\depenses%20investissement%20par%20ministeres\dep.inv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mploi\population%20activ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mploi\Population%20active%20occupe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mploi\Population%20active%20occup&#233;e\Emploi%20par%20branches%201999-2017%20NATION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mploi\Emploi%20par%20branches%201999-2017%20NATIONA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mploi\population%20en%20chomag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mploi\Taux%20de%20ch&#244;mage%20selon%20le%20goupe%20d'&#226;ge%20et%20le%20milieu%20de%20r&#233;side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niveau%20de%20vie\niv.vi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quipement\equi.ba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energie\electricite\annuel\Electrification%20rura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population\population%20r&#233;tropol&#233;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population\Projections%20de%20la%20population%20CERED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population\population%20r&#233;tropol&#233;e%201960-205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menages%20et%20familles\menag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fecondite\fecondi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sante%20et%20pr&#233;voyance%20sociale\s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</row>
      </sheetData>
      <sheetData sheetId="6"/>
      <sheetData sheetId="7">
        <row r="583">
          <cell r="C583">
            <v>2941.4260000000004</v>
          </cell>
        </row>
      </sheetData>
      <sheetData sheetId="8"/>
      <sheetData sheetId="9">
        <row r="8">
          <cell r="F8">
            <v>28833</v>
          </cell>
        </row>
        <row r="9">
          <cell r="F9">
            <v>54.545139250164745</v>
          </cell>
        </row>
        <row r="10">
          <cell r="F10">
            <v>50.250168230487525</v>
          </cell>
        </row>
        <row r="13">
          <cell r="F13">
            <v>31.597531710661642</v>
          </cell>
        </row>
        <row r="14">
          <cell r="F14">
            <v>21.268426465546796</v>
          </cell>
        </row>
        <row r="15">
          <cell r="F15">
            <v>39.756599245800487</v>
          </cell>
        </row>
        <row r="16">
          <cell r="F16">
            <v>7.3774425779910864</v>
          </cell>
        </row>
        <row r="17">
          <cell r="F17">
            <v>0</v>
          </cell>
        </row>
        <row r="18">
          <cell r="F18">
            <v>27.600457782299088</v>
          </cell>
        </row>
        <row r="19">
          <cell r="F19">
            <v>20.180569684638861</v>
          </cell>
        </row>
        <row r="20">
          <cell r="F20">
            <v>44.951678535096647</v>
          </cell>
        </row>
        <row r="21">
          <cell r="F21">
            <v>7.2609359104781284</v>
          </cell>
        </row>
        <row r="22">
          <cell r="F22">
            <v>5354</v>
          </cell>
        </row>
        <row r="23">
          <cell r="F23">
            <v>63.970862906238324</v>
          </cell>
        </row>
        <row r="24">
          <cell r="F24">
            <v>5.3853193873739258</v>
          </cell>
        </row>
        <row r="25">
          <cell r="F25">
            <v>4.5918248175182486</v>
          </cell>
        </row>
        <row r="26">
          <cell r="F26">
            <v>6.7941938828408501</v>
          </cell>
        </row>
        <row r="29">
          <cell r="F29">
            <v>5.52</v>
          </cell>
        </row>
        <row r="30">
          <cell r="F30">
            <v>4.28</v>
          </cell>
        </row>
        <row r="31">
          <cell r="F31">
            <v>6.59</v>
          </cell>
        </row>
        <row r="34">
          <cell r="G34">
            <v>21.5</v>
          </cell>
        </row>
        <row r="35">
          <cell r="G35">
            <v>19.5</v>
          </cell>
        </row>
        <row r="36">
          <cell r="G36">
            <v>24</v>
          </cell>
        </row>
        <row r="38">
          <cell r="G38">
            <v>5.8</v>
          </cell>
        </row>
        <row r="39">
          <cell r="G39">
            <v>15.7</v>
          </cell>
        </row>
        <row r="42">
          <cell r="G42">
            <v>90.5</v>
          </cell>
        </row>
        <row r="43">
          <cell r="G43">
            <v>0</v>
          </cell>
        </row>
        <row r="44">
          <cell r="G44">
            <v>87.9</v>
          </cell>
        </row>
        <row r="55">
          <cell r="F55">
            <v>747893</v>
          </cell>
        </row>
        <row r="56">
          <cell r="F56">
            <v>9.064264540515822</v>
          </cell>
        </row>
        <row r="58">
          <cell r="F58">
            <v>4029000</v>
          </cell>
        </row>
        <row r="59">
          <cell r="F59">
            <v>95.119285182427404</v>
          </cell>
        </row>
        <row r="62">
          <cell r="F62">
            <v>515000</v>
          </cell>
        </row>
        <row r="63">
          <cell r="F63">
            <v>94.062524271844666</v>
          </cell>
        </row>
        <row r="64">
          <cell r="F64">
            <v>266621</v>
          </cell>
        </row>
        <row r="66">
          <cell r="F66">
            <v>132781</v>
          </cell>
        </row>
        <row r="67">
          <cell r="F67">
            <v>53521</v>
          </cell>
        </row>
        <row r="68">
          <cell r="F68">
            <v>33300</v>
          </cell>
        </row>
        <row r="69">
          <cell r="F69">
            <v>9773</v>
          </cell>
        </row>
        <row r="70">
          <cell r="F70">
            <v>12330</v>
          </cell>
        </row>
        <row r="71">
          <cell r="F71">
            <v>82.392538523925381</v>
          </cell>
        </row>
        <row r="72">
          <cell r="F72">
            <v>10.494728304947284</v>
          </cell>
        </row>
        <row r="73">
          <cell r="F73">
            <v>3.5198702351987023</v>
          </cell>
        </row>
        <row r="75">
          <cell r="F75">
            <v>0</v>
          </cell>
        </row>
        <row r="77">
          <cell r="F77">
            <v>0</v>
          </cell>
        </row>
        <row r="78">
          <cell r="F78">
            <v>57847</v>
          </cell>
        </row>
        <row r="95">
          <cell r="E95">
            <v>1982</v>
          </cell>
        </row>
        <row r="96">
          <cell r="E96">
            <v>65</v>
          </cell>
        </row>
        <row r="97">
          <cell r="E97">
            <v>51</v>
          </cell>
        </row>
        <row r="99">
          <cell r="G99">
            <v>2002</v>
          </cell>
        </row>
        <row r="100">
          <cell r="G100">
            <v>23075.254504599998</v>
          </cell>
        </row>
        <row r="101">
          <cell r="G101">
            <v>32.017452860156368</v>
          </cell>
        </row>
        <row r="102">
          <cell r="G102">
            <v>2096.4244763000002</v>
          </cell>
        </row>
        <row r="103">
          <cell r="G103">
            <v>11.22397585468379</v>
          </cell>
        </row>
        <row r="104">
          <cell r="G104">
            <v>25171.678980899997</v>
          </cell>
        </row>
        <row r="110">
          <cell r="F110">
            <v>0</v>
          </cell>
        </row>
        <row r="111">
          <cell r="F111">
            <v>10126.121999999999</v>
          </cell>
        </row>
        <row r="112">
          <cell r="F112">
            <v>5239.402</v>
          </cell>
        </row>
        <row r="115">
          <cell r="F115">
            <v>0</v>
          </cell>
        </row>
        <row r="116">
          <cell r="F116">
            <v>34.755208999274224</v>
          </cell>
        </row>
        <row r="117">
          <cell r="F117">
            <v>68.671271324928554</v>
          </cell>
        </row>
        <row r="119">
          <cell r="F119">
            <v>0</v>
          </cell>
        </row>
        <row r="120">
          <cell r="F120">
            <v>20.055284935189167</v>
          </cell>
        </row>
        <row r="121">
          <cell r="F121">
            <v>59.093633204705419</v>
          </cell>
        </row>
        <row r="123">
          <cell r="F123">
            <v>0</v>
          </cell>
        </row>
        <row r="124">
          <cell r="F124">
            <v>50.74987219966922</v>
          </cell>
        </row>
        <row r="125">
          <cell r="F125">
            <v>77.900000000000006</v>
          </cell>
        </row>
        <row r="126">
          <cell r="F126">
            <v>25.5</v>
          </cell>
        </row>
        <row r="127">
          <cell r="F127">
            <v>46</v>
          </cell>
        </row>
        <row r="128">
          <cell r="F128">
            <v>73.5</v>
          </cell>
        </row>
        <row r="129">
          <cell r="F129">
            <v>20</v>
          </cell>
        </row>
        <row r="130">
          <cell r="F130">
            <v>58.9</v>
          </cell>
        </row>
        <row r="131">
          <cell r="F131">
            <v>84.2</v>
          </cell>
        </row>
        <row r="132">
          <cell r="F132">
            <v>34.101820866141729</v>
          </cell>
        </row>
        <row r="133">
          <cell r="F133">
            <v>8884.8709999999992</v>
          </cell>
        </row>
        <row r="134">
          <cell r="F134">
            <v>4216.0590000000002</v>
          </cell>
        </row>
        <row r="137">
          <cell r="F137">
            <v>0</v>
          </cell>
        </row>
        <row r="138">
          <cell r="F138">
            <v>24.10310740583628</v>
          </cell>
        </row>
        <row r="139">
          <cell r="F139">
            <v>50.545719797169816</v>
          </cell>
        </row>
        <row r="141">
          <cell r="F141">
            <v>0</v>
          </cell>
        </row>
        <row r="142">
          <cell r="F142">
            <v>16.06939086953005</v>
          </cell>
        </row>
        <row r="143">
          <cell r="F143">
            <v>58.933876399737294</v>
          </cell>
        </row>
        <row r="145">
          <cell r="F145">
            <v>0</v>
          </cell>
        </row>
        <row r="146">
          <cell r="F146">
            <v>31.357762959827895</v>
          </cell>
        </row>
        <row r="147">
          <cell r="F147">
            <v>42.970995619442377</v>
          </cell>
        </row>
        <row r="165">
          <cell r="F165">
            <v>0</v>
          </cell>
        </row>
        <row r="166">
          <cell r="F166">
            <v>44.587659179294782</v>
          </cell>
        </row>
        <row r="167">
          <cell r="F167">
            <v>12.805419459663511</v>
          </cell>
        </row>
        <row r="173">
          <cell r="F173">
            <v>0</v>
          </cell>
        </row>
        <row r="174">
          <cell r="F174">
            <v>1241.251</v>
          </cell>
        </row>
        <row r="175">
          <cell r="F175">
            <v>1023.343</v>
          </cell>
        </row>
        <row r="176">
          <cell r="F176">
            <v>217.90799999999999</v>
          </cell>
        </row>
        <row r="177">
          <cell r="F177">
            <v>25.193937406696953</v>
          </cell>
        </row>
        <row r="178">
          <cell r="F178">
            <v>28.37445509472386</v>
          </cell>
        </row>
        <row r="180">
          <cell r="F180">
            <v>0</v>
          </cell>
        </row>
        <row r="181">
          <cell r="F181">
            <v>12.3</v>
          </cell>
        </row>
        <row r="182">
          <cell r="F182">
            <v>12.3</v>
          </cell>
        </row>
        <row r="183">
          <cell r="F183">
            <v>12.2</v>
          </cell>
        </row>
        <row r="184">
          <cell r="F184">
            <v>19.5</v>
          </cell>
        </row>
        <row r="185">
          <cell r="F185">
            <v>18.044242644012368</v>
          </cell>
        </row>
        <row r="186">
          <cell r="F186">
            <v>24.663829107714836</v>
          </cell>
        </row>
        <row r="187">
          <cell r="F187">
            <v>4.5</v>
          </cell>
        </row>
        <row r="188">
          <cell r="F188">
            <v>5.5860023731569326</v>
          </cell>
        </row>
        <row r="190">
          <cell r="F190">
            <v>0</v>
          </cell>
        </row>
        <row r="191">
          <cell r="F191">
            <v>35.5</v>
          </cell>
        </row>
        <row r="192">
          <cell r="F192">
            <v>19.749217819662015</v>
          </cell>
        </row>
        <row r="194">
          <cell r="F194">
            <v>0</v>
          </cell>
        </row>
        <row r="195">
          <cell r="F195">
            <v>7.2</v>
          </cell>
        </row>
        <row r="196">
          <cell r="F196">
            <v>4.3466175519130585</v>
          </cell>
        </row>
        <row r="198">
          <cell r="F198">
            <v>0</v>
          </cell>
        </row>
        <row r="199">
          <cell r="F199">
            <v>11.8</v>
          </cell>
        </row>
        <row r="200">
          <cell r="F200">
            <v>27.1</v>
          </cell>
        </row>
        <row r="201">
          <cell r="F201">
            <v>26.3</v>
          </cell>
        </row>
        <row r="203">
          <cell r="F203">
            <v>0</v>
          </cell>
        </row>
        <row r="204">
          <cell r="F204">
            <v>3</v>
          </cell>
        </row>
        <row r="215">
          <cell r="F215">
            <v>28787</v>
          </cell>
        </row>
        <row r="216">
          <cell r="F216">
            <v>2288.4476244071066</v>
          </cell>
        </row>
        <row r="217">
          <cell r="F217">
            <v>12556.682840758713</v>
          </cell>
        </row>
        <row r="219">
          <cell r="F219">
            <v>1099.8318942461985</v>
          </cell>
        </row>
        <row r="221">
          <cell r="F221" t="str">
            <v>2000</v>
          </cell>
        </row>
        <row r="222">
          <cell r="F222">
            <v>69.7</v>
          </cell>
        </row>
        <row r="223">
          <cell r="F223">
            <v>67.8</v>
          </cell>
        </row>
        <row r="241">
          <cell r="E241">
            <v>0</v>
          </cell>
        </row>
        <row r="242">
          <cell r="E242">
            <v>55.7</v>
          </cell>
        </row>
        <row r="243">
          <cell r="E243">
            <v>43.8</v>
          </cell>
        </row>
        <row r="247">
          <cell r="E247">
            <v>0</v>
          </cell>
        </row>
        <row r="248">
          <cell r="E248">
            <v>1.2</v>
          </cell>
        </row>
        <row r="249">
          <cell r="E249">
            <v>36.5</v>
          </cell>
        </row>
        <row r="252">
          <cell r="E252" t="str">
            <v>1991</v>
          </cell>
        </row>
        <row r="253">
          <cell r="E253">
            <v>51.1</v>
          </cell>
        </row>
        <row r="254">
          <cell r="E254">
            <v>88.7</v>
          </cell>
        </row>
        <row r="257">
          <cell r="G257" t="str">
            <v>2001</v>
          </cell>
        </row>
        <row r="260">
          <cell r="G260" t="str">
            <v>2001</v>
          </cell>
        </row>
        <row r="261">
          <cell r="G261">
            <v>50</v>
          </cell>
        </row>
        <row r="262">
          <cell r="G262">
            <v>707481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éducation (Inv et Fonc)"/>
      <sheetName val="Tx brut scolarisation"/>
      <sheetName val="Tx net scolarisation"/>
      <sheetName val="Taux spécifique de scolarisatio"/>
      <sheetName val="Tx analpha (sexe et milieu)"/>
      <sheetName val="Tx analpha (âge et milieu)"/>
      <sheetName val="Tx analpha (Région)"/>
      <sheetName val="Enseignement préscolaire"/>
      <sheetName val="1ère année fondamental"/>
      <sheetName val="Elèves(fond. et secondaire)"/>
      <sheetName val="IPS fond"/>
      <sheetName val="Elèves second.(sexe et section)"/>
      <sheetName val="Elèves Fond. (niveau et milieu)"/>
      <sheetName val="Formation pedagogique"/>
      <sheetName val="Enseignant fond. et sec. (pub)"/>
      <sheetName val="Etablissement (fond. second)"/>
      <sheetName val="Soutien scolaire"/>
      <sheetName val="Taux d'abandon"/>
      <sheetName val="taux promotion"/>
      <sheetName val="Taux de redoublement"/>
      <sheetName val="taux d'achèvement"/>
      <sheetName val="coût par élève"/>
      <sheetName val="Etudiant(ens. sup. pub.)"/>
      <sheetName val="Etudiants sup"/>
      <sheetName val="Enseignants sup université"/>
      <sheetName val="Transfert1"/>
      <sheetName val="Transfert2"/>
      <sheetName val="Enseignant sup.(pub)"/>
      <sheetName val="Feuil2"/>
      <sheetName val="Enseignement privé(sup)"/>
      <sheetName val="tuax d'achèvement"/>
    </sheetNames>
    <sheetDataSet>
      <sheetData sheetId="0">
        <row r="6">
          <cell r="AG6">
            <v>5035.9001081599999</v>
          </cell>
          <cell r="AH6">
            <v>818</v>
          </cell>
          <cell r="AI6">
            <v>1644.9629468599999</v>
          </cell>
          <cell r="AJ6">
            <v>2995</v>
          </cell>
          <cell r="AK6">
            <v>3119</v>
          </cell>
          <cell r="AL6">
            <v>3267.5</v>
          </cell>
          <cell r="AM6">
            <v>3812</v>
          </cell>
          <cell r="AN6">
            <v>5069.7269107599996</v>
          </cell>
          <cell r="AO6">
            <v>5469</v>
          </cell>
          <cell r="AP6">
            <v>5101.4329908999998</v>
          </cell>
          <cell r="AQ6">
            <v>5909.4870000000001</v>
          </cell>
          <cell r="AR6">
            <v>6437</v>
          </cell>
        </row>
        <row r="7">
          <cell r="AG7">
            <v>40544.548855010005</v>
          </cell>
          <cell r="AH7">
            <v>41289.01528</v>
          </cell>
          <cell r="AI7">
            <v>46628.22300161</v>
          </cell>
          <cell r="AJ7">
            <v>47801</v>
          </cell>
          <cell r="AK7">
            <v>50340</v>
          </cell>
          <cell r="AL7">
            <v>50322.970569619996</v>
          </cell>
          <cell r="AM7">
            <v>51111</v>
          </cell>
          <cell r="AN7">
            <v>50576.328925960006</v>
          </cell>
          <cell r="AO7">
            <v>53083</v>
          </cell>
          <cell r="AP7">
            <v>54999.449749799998</v>
          </cell>
          <cell r="AQ7">
            <v>62033.63</v>
          </cell>
          <cell r="AR7">
            <v>65492.06</v>
          </cell>
        </row>
        <row r="8">
          <cell r="AG8">
            <v>45580.448963170005</v>
          </cell>
          <cell r="AH8">
            <v>42107.01528</v>
          </cell>
          <cell r="AI8">
            <v>48273.185948470003</v>
          </cell>
          <cell r="AJ8">
            <v>50796</v>
          </cell>
          <cell r="AK8">
            <v>53459</v>
          </cell>
          <cell r="AL8">
            <v>53590.470569619996</v>
          </cell>
          <cell r="AM8">
            <v>54923</v>
          </cell>
          <cell r="AN8">
            <v>55646.055836720006</v>
          </cell>
          <cell r="AO8">
            <v>58552</v>
          </cell>
          <cell r="AP8">
            <v>60100.882740699999</v>
          </cell>
          <cell r="AQ8">
            <v>67943.116999999998</v>
          </cell>
          <cell r="AR8">
            <v>71929.06</v>
          </cell>
        </row>
      </sheetData>
      <sheetData sheetId="1"/>
      <sheetData sheetId="2"/>
      <sheetData sheetId="3">
        <row r="6">
          <cell r="V6">
            <v>97.5</v>
          </cell>
          <cell r="W6">
            <v>97.9</v>
          </cell>
          <cell r="X6">
            <v>99.6</v>
          </cell>
          <cell r="Y6">
            <v>99.5</v>
          </cell>
          <cell r="Z6">
            <v>99.1</v>
          </cell>
          <cell r="AA6">
            <v>97.4</v>
          </cell>
          <cell r="AB6">
            <v>99.1</v>
          </cell>
          <cell r="AC6">
            <v>99.5</v>
          </cell>
          <cell r="AD6">
            <v>99.8</v>
          </cell>
          <cell r="AE6">
            <v>100</v>
          </cell>
          <cell r="AF6">
            <v>100</v>
          </cell>
        </row>
        <row r="12">
          <cell r="V12">
            <v>95.4</v>
          </cell>
          <cell r="W12">
            <v>95.9</v>
          </cell>
          <cell r="X12">
            <v>97.9</v>
          </cell>
          <cell r="Y12">
            <v>100.8</v>
          </cell>
          <cell r="Z12">
            <v>98.3</v>
          </cell>
          <cell r="AA12">
            <v>99.4</v>
          </cell>
          <cell r="AB12">
            <v>101.1</v>
          </cell>
          <cell r="AC12">
            <v>102.7</v>
          </cell>
          <cell r="AD12">
            <v>103.6</v>
          </cell>
          <cell r="AE12">
            <v>104.3</v>
          </cell>
          <cell r="AF12">
            <v>100</v>
          </cell>
        </row>
        <row r="14">
          <cell r="V14">
            <v>93.6</v>
          </cell>
          <cell r="W14">
            <v>94.8</v>
          </cell>
          <cell r="X14">
            <v>97.7</v>
          </cell>
          <cell r="Y14">
            <v>101</v>
          </cell>
          <cell r="Z14">
            <v>98.4</v>
          </cell>
          <cell r="AA14">
            <v>98.2</v>
          </cell>
          <cell r="AB14">
            <v>100.3</v>
          </cell>
          <cell r="AC14">
            <v>101.9</v>
          </cell>
          <cell r="AD14">
            <v>103.3</v>
          </cell>
          <cell r="AE14">
            <v>104.2</v>
          </cell>
        </row>
      </sheetData>
      <sheetData sheetId="4">
        <row r="6">
          <cell r="X6">
            <v>65</v>
          </cell>
          <cell r="AT6">
            <v>42.7</v>
          </cell>
          <cell r="AZ6">
            <v>38.1</v>
          </cell>
          <cell r="BB6">
            <v>36.700000000000003</v>
          </cell>
          <cell r="BD6">
            <v>32</v>
          </cell>
        </row>
        <row r="9">
          <cell r="X9">
            <v>51</v>
          </cell>
          <cell r="AT9">
            <v>30.8</v>
          </cell>
          <cell r="AZ9">
            <v>26.900000000000006</v>
          </cell>
          <cell r="BB9">
            <v>25.299999999999997</v>
          </cell>
          <cell r="BD9">
            <v>22.1</v>
          </cell>
          <cell r="BE9">
            <v>24.799999999999997</v>
          </cell>
          <cell r="BF9">
            <v>24.1</v>
          </cell>
          <cell r="BG9">
            <v>22.900000000000006</v>
          </cell>
        </row>
        <row r="12">
          <cell r="X12">
            <v>78</v>
          </cell>
          <cell r="AT12">
            <v>55</v>
          </cell>
          <cell r="AZ12">
            <v>48.8</v>
          </cell>
          <cell r="BB12">
            <v>47.6</v>
          </cell>
          <cell r="BD12">
            <v>41.9</v>
          </cell>
          <cell r="BE12">
            <v>44.1</v>
          </cell>
          <cell r="BF12">
            <v>42.9</v>
          </cell>
          <cell r="BG12">
            <v>41.5</v>
          </cell>
        </row>
      </sheetData>
      <sheetData sheetId="5"/>
      <sheetData sheetId="6"/>
      <sheetData sheetId="7">
        <row r="11">
          <cell r="AK11">
            <v>259997</v>
          </cell>
          <cell r="AL11">
            <v>267123</v>
          </cell>
          <cell r="AM11">
            <v>260527</v>
          </cell>
          <cell r="AN11">
            <v>309057</v>
          </cell>
          <cell r="AO11">
            <v>447644</v>
          </cell>
        </row>
        <row r="18">
          <cell r="AF18">
            <v>740196</v>
          </cell>
          <cell r="AG18">
            <v>682701</v>
          </cell>
          <cell r="AH18">
            <v>685307</v>
          </cell>
          <cell r="AI18">
            <v>745991</v>
          </cell>
          <cell r="AJ18">
            <v>735582</v>
          </cell>
          <cell r="AK18">
            <v>658789</v>
          </cell>
          <cell r="AL18">
            <v>726917</v>
          </cell>
          <cell r="AM18">
            <v>699265</v>
          </cell>
          <cell r="AN18">
            <v>799937</v>
          </cell>
          <cell r="AO18">
            <v>893658</v>
          </cell>
          <cell r="AP18">
            <v>910428</v>
          </cell>
        </row>
      </sheetData>
      <sheetData sheetId="8"/>
      <sheetData sheetId="9">
        <row r="8">
          <cell r="AN8">
            <v>3447639</v>
          </cell>
          <cell r="AO8">
            <v>3508992</v>
          </cell>
          <cell r="AP8">
            <v>3587375</v>
          </cell>
          <cell r="AQ8">
            <v>3663476</v>
          </cell>
          <cell r="AR8">
            <v>3727271</v>
          </cell>
          <cell r="AS8">
            <v>3814438</v>
          </cell>
        </row>
        <row r="20">
          <cell r="AN20">
            <v>1499218</v>
          </cell>
          <cell r="AO20">
            <v>1524521</v>
          </cell>
          <cell r="AP20">
            <v>1529119</v>
          </cell>
          <cell r="AQ20">
            <v>1564913</v>
          </cell>
          <cell r="AR20">
            <v>1605638</v>
          </cell>
          <cell r="AS20">
            <v>1600454</v>
          </cell>
        </row>
        <row r="32">
          <cell r="AN32">
            <v>890663</v>
          </cell>
          <cell r="AO32">
            <v>919472</v>
          </cell>
          <cell r="AP32">
            <v>917492</v>
          </cell>
          <cell r="AQ32">
            <v>916937</v>
          </cell>
          <cell r="AR32">
            <v>927535</v>
          </cell>
          <cell r="AS32">
            <v>1052774</v>
          </cell>
        </row>
        <row r="75">
          <cell r="AH75">
            <v>3945201</v>
          </cell>
          <cell r="AI75">
            <v>4001313</v>
          </cell>
          <cell r="AJ75">
            <v>4016934</v>
          </cell>
          <cell r="AK75">
            <v>4021052</v>
          </cell>
          <cell r="AL75">
            <v>4030142</v>
          </cell>
          <cell r="AM75">
            <v>4039392</v>
          </cell>
          <cell r="AN75">
            <v>4101743</v>
          </cell>
          <cell r="AO75">
            <v>4210676</v>
          </cell>
          <cell r="AP75">
            <v>4322623</v>
          </cell>
          <cell r="AQ75">
            <v>4432229</v>
          </cell>
          <cell r="AR75">
            <v>4535919</v>
          </cell>
          <cell r="AS75">
            <v>4552752</v>
          </cell>
        </row>
        <row r="80">
          <cell r="AH80">
            <v>1433089</v>
          </cell>
          <cell r="AI80">
            <v>1456849</v>
          </cell>
          <cell r="AJ80">
            <v>1488659</v>
          </cell>
          <cell r="AK80">
            <v>1571227</v>
          </cell>
          <cell r="AL80">
            <v>1618105</v>
          </cell>
          <cell r="AM80">
            <v>1627381</v>
          </cell>
          <cell r="AN80">
            <v>1645241</v>
          </cell>
          <cell r="AO80">
            <v>1681124</v>
          </cell>
          <cell r="AP80">
            <v>1694501</v>
          </cell>
          <cell r="AQ80">
            <v>1737240</v>
          </cell>
          <cell r="AR80">
            <v>1790973</v>
          </cell>
          <cell r="AS80">
            <v>1781117</v>
          </cell>
        </row>
        <row r="85">
          <cell r="AH85">
            <v>861516</v>
          </cell>
          <cell r="AI85">
            <v>921527</v>
          </cell>
          <cell r="AJ85">
            <v>960503</v>
          </cell>
          <cell r="AK85">
            <v>983515</v>
          </cell>
          <cell r="AL85">
            <v>988134</v>
          </cell>
          <cell r="AM85">
            <v>975294</v>
          </cell>
          <cell r="AN85">
            <v>979921</v>
          </cell>
          <cell r="AO85">
            <v>1011847</v>
          </cell>
          <cell r="AP85">
            <v>1014231</v>
          </cell>
          <cell r="AQ85">
            <v>1018477</v>
          </cell>
          <cell r="AR85">
            <v>1038734</v>
          </cell>
          <cell r="AS85">
            <v>1168360</v>
          </cell>
        </row>
      </sheetData>
      <sheetData sheetId="10"/>
      <sheetData sheetId="11"/>
      <sheetData sheetId="12"/>
      <sheetData sheetId="13">
        <row r="6">
          <cell r="AK6">
            <v>2449</v>
          </cell>
          <cell r="AL6">
            <v>7339</v>
          </cell>
          <cell r="AM6">
            <v>12456</v>
          </cell>
          <cell r="AN6">
            <v>8150</v>
          </cell>
        </row>
        <row r="7">
          <cell r="AK7">
            <v>3492</v>
          </cell>
        </row>
        <row r="8">
          <cell r="AK8">
            <v>3777</v>
          </cell>
          <cell r="AL8">
            <v>3573</v>
          </cell>
          <cell r="AM8">
            <v>7552</v>
          </cell>
          <cell r="AN8">
            <v>6850</v>
          </cell>
        </row>
        <row r="9">
          <cell r="AK9">
            <v>313</v>
          </cell>
          <cell r="AL9">
            <v>321</v>
          </cell>
          <cell r="AM9">
            <v>300</v>
          </cell>
          <cell r="AN9">
            <v>410</v>
          </cell>
        </row>
        <row r="10">
          <cell r="AK10">
            <v>118</v>
          </cell>
          <cell r="AL10">
            <v>235</v>
          </cell>
          <cell r="AM10">
            <v>237</v>
          </cell>
          <cell r="AN10">
            <v>240</v>
          </cell>
        </row>
        <row r="11">
          <cell r="AK11">
            <v>226</v>
          </cell>
          <cell r="AL11">
            <v>615</v>
          </cell>
          <cell r="AM11">
            <v>436</v>
          </cell>
          <cell r="AN11">
            <v>519</v>
          </cell>
        </row>
        <row r="12">
          <cell r="AF12">
            <v>7319</v>
          </cell>
          <cell r="AG12">
            <v>6802</v>
          </cell>
          <cell r="AH12">
            <v>8729</v>
          </cell>
          <cell r="AI12">
            <v>7105</v>
          </cell>
          <cell r="AJ12">
            <v>8045</v>
          </cell>
          <cell r="AK12">
            <v>10375</v>
          </cell>
          <cell r="AL12">
            <v>12083</v>
          </cell>
          <cell r="AM12">
            <v>20981</v>
          </cell>
          <cell r="AN12">
            <v>16169</v>
          </cell>
        </row>
      </sheetData>
      <sheetData sheetId="14">
        <row r="6">
          <cell r="V6">
            <v>127100</v>
          </cell>
          <cell r="W6">
            <v>128458</v>
          </cell>
          <cell r="X6">
            <v>126446</v>
          </cell>
          <cell r="Y6">
            <v>125496</v>
          </cell>
          <cell r="Z6">
            <v>124120</v>
          </cell>
          <cell r="AA6">
            <v>119823</v>
          </cell>
          <cell r="AB6">
            <v>113017</v>
          </cell>
          <cell r="AC6">
            <v>129398</v>
          </cell>
          <cell r="AD6">
            <v>134951</v>
          </cell>
          <cell r="AE6">
            <v>138057</v>
          </cell>
        </row>
        <row r="10">
          <cell r="V10">
            <v>56521</v>
          </cell>
          <cell r="W10">
            <v>56918</v>
          </cell>
          <cell r="X10">
            <v>55964</v>
          </cell>
          <cell r="Y10">
            <v>55688</v>
          </cell>
          <cell r="Z10">
            <v>55633</v>
          </cell>
          <cell r="AA10">
            <v>53633</v>
          </cell>
          <cell r="AB10">
            <v>50974</v>
          </cell>
          <cell r="AC10">
            <v>57961</v>
          </cell>
          <cell r="AD10">
            <v>58890</v>
          </cell>
          <cell r="AE10">
            <v>60374</v>
          </cell>
        </row>
        <row r="14">
          <cell r="V14">
            <v>41213</v>
          </cell>
          <cell r="W14">
            <v>44931</v>
          </cell>
          <cell r="X14">
            <v>43392</v>
          </cell>
          <cell r="Y14">
            <v>44895</v>
          </cell>
          <cell r="Z14">
            <v>46513</v>
          </cell>
          <cell r="AA14">
            <v>49280</v>
          </cell>
          <cell r="AB14">
            <v>49208</v>
          </cell>
          <cell r="AC14">
            <v>53183</v>
          </cell>
          <cell r="AD14">
            <v>52943</v>
          </cell>
          <cell r="AE14">
            <v>53704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AD7">
            <v>360574</v>
          </cell>
          <cell r="AE7">
            <v>447801</v>
          </cell>
          <cell r="AF7">
            <v>541027</v>
          </cell>
          <cell r="AG7">
            <v>607145</v>
          </cell>
          <cell r="AH7">
            <v>677391</v>
          </cell>
          <cell r="AI7">
            <v>750130</v>
          </cell>
          <cell r="AJ7">
            <v>781505</v>
          </cell>
          <cell r="AK7">
            <v>820430</v>
          </cell>
          <cell r="AL7">
            <v>876005</v>
          </cell>
          <cell r="AM7">
            <v>921944</v>
          </cell>
          <cell r="AN7">
            <v>989899</v>
          </cell>
        </row>
      </sheetData>
      <sheetData sheetId="23"/>
      <sheetData sheetId="24">
        <row r="6">
          <cell r="L6">
            <v>10469</v>
          </cell>
          <cell r="M6">
            <v>11750</v>
          </cell>
          <cell r="N6">
            <v>11963</v>
          </cell>
          <cell r="O6">
            <v>12256</v>
          </cell>
          <cell r="P6">
            <v>12820</v>
          </cell>
          <cell r="Q6">
            <v>13170</v>
          </cell>
          <cell r="R6">
            <v>13820</v>
          </cell>
          <cell r="S6">
            <v>13954</v>
          </cell>
          <cell r="T6">
            <v>14400</v>
          </cell>
          <cell r="U6">
            <v>14964</v>
          </cell>
        </row>
      </sheetData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ormation résidentielle et alt"/>
      <sheetName val="Etab.formateur"/>
      <sheetName val="Stagiaires Total"/>
      <sheetName val="Lauréats"/>
      <sheetName val="stagiaires par departement"/>
      <sheetName val="Stagiaires par secteur"/>
      <sheetName val="Transfert"/>
      <sheetName val=" formation"/>
      <sheetName val="Feuil1"/>
      <sheetName val="credit"/>
      <sheetName val="formation(U,R)"/>
    </sheetNames>
    <sheetDataSet>
      <sheetData sheetId="0">
        <row r="22">
          <cell r="AB22">
            <v>272226</v>
          </cell>
          <cell r="AC22">
            <v>293447</v>
          </cell>
          <cell r="AD22">
            <v>301463</v>
          </cell>
          <cell r="AE22">
            <v>319586</v>
          </cell>
          <cell r="AF22">
            <v>359672</v>
          </cell>
          <cell r="AG22">
            <v>388785</v>
          </cell>
          <cell r="AH22">
            <v>391858</v>
          </cell>
          <cell r="AI22">
            <v>396129</v>
          </cell>
          <cell r="AJ22">
            <v>387011</v>
          </cell>
          <cell r="AK22">
            <v>360695</v>
          </cell>
        </row>
        <row r="24">
          <cell r="AB24">
            <v>63.041370038130083</v>
          </cell>
          <cell r="AC24">
            <v>64.123674803286463</v>
          </cell>
          <cell r="AD24">
            <v>65.546352288672239</v>
          </cell>
          <cell r="AE24">
            <v>66.942544416839283</v>
          </cell>
          <cell r="AF24">
            <v>67.246546853800126</v>
          </cell>
          <cell r="AG24">
            <v>67.63686870635442</v>
          </cell>
          <cell r="AH24">
            <v>66.715238683400628</v>
          </cell>
          <cell r="AI24">
            <v>65.436764286381461</v>
          </cell>
          <cell r="AJ24">
            <v>64.827097937784714</v>
          </cell>
          <cell r="AK24">
            <v>66.053868226618064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Transfert"/>
      <sheetName val="Feuil2"/>
      <sheetName val="Feuil3"/>
    </sheetNames>
    <sheetDataSet>
      <sheetData sheetId="0">
        <row r="10">
          <cell r="AN10" t="str">
            <v>176 428</v>
          </cell>
          <cell r="AO10">
            <v>191571.89627063001</v>
          </cell>
          <cell r="AP10">
            <v>197551</v>
          </cell>
          <cell r="AQ10">
            <v>215618.63956763002</v>
          </cell>
          <cell r="AR10">
            <v>184503.35800000001</v>
          </cell>
          <cell r="AS10">
            <v>194715.26</v>
          </cell>
        </row>
        <row r="12">
          <cell r="AN12">
            <v>51111</v>
          </cell>
          <cell r="AO12">
            <v>50576.328925960006</v>
          </cell>
          <cell r="AP12">
            <v>53083</v>
          </cell>
          <cell r="AQ12">
            <v>54999.449749799998</v>
          </cell>
          <cell r="AR12">
            <v>62033.63</v>
          </cell>
          <cell r="AS12">
            <v>65492.06</v>
          </cell>
        </row>
      </sheetData>
      <sheetData sheetId="1"/>
      <sheetData sheetId="2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lan 00-04"/>
      <sheetName val="Transfert"/>
      <sheetName val="Feuil2"/>
      <sheetName val="Feuil3"/>
    </sheetNames>
    <sheetDataSet>
      <sheetData sheetId="0">
        <row r="9">
          <cell r="AN9">
            <v>61706</v>
          </cell>
          <cell r="AO9">
            <v>67011.317429489995</v>
          </cell>
          <cell r="AP9">
            <v>67845</v>
          </cell>
          <cell r="AQ9">
            <v>70567.831826330003</v>
          </cell>
          <cell r="AR9">
            <v>46130.034</v>
          </cell>
          <cell r="AS9">
            <v>48870.203999999998</v>
          </cell>
        </row>
        <row r="15">
          <cell r="AN15">
            <v>3812</v>
          </cell>
          <cell r="AO15">
            <v>5069.7269107599996</v>
          </cell>
          <cell r="AP15">
            <v>5469</v>
          </cell>
          <cell r="AQ15">
            <v>5101.4329908999998</v>
          </cell>
          <cell r="AR15">
            <v>5909.4870000000001</v>
          </cell>
          <cell r="AS15">
            <v>6437.3940000000002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 et sexe T"/>
      <sheetName val="age et sexeU"/>
      <sheetName val="age et sexeR"/>
      <sheetName val="brancheU"/>
      <sheetName val="brancheR"/>
      <sheetName val="Tx d'activité T"/>
      <sheetName val="Tx d'activité U"/>
      <sheetName val="Tx d'activité R"/>
      <sheetName val="Tx activitéT(diplome)"/>
      <sheetName val="Tx-activiteU(region)"/>
      <sheetName val="Transfert"/>
      <sheetName val="tx d'activitérégion"/>
      <sheetName val="Feuil2"/>
      <sheetName val="Feuil3"/>
      <sheetName val="Feuil1"/>
    </sheetNames>
    <sheetDataSet>
      <sheetData sheetId="0">
        <row r="8">
          <cell r="AF8">
            <v>2296876</v>
          </cell>
          <cell r="AG8">
            <v>2217285</v>
          </cell>
          <cell r="AH8">
            <v>2116097</v>
          </cell>
          <cell r="AI8">
            <v>2025178</v>
          </cell>
          <cell r="AJ8">
            <v>2035328</v>
          </cell>
          <cell r="AK8">
            <v>1886481</v>
          </cell>
          <cell r="AL8">
            <v>1743684</v>
          </cell>
          <cell r="AM8">
            <v>1684593</v>
          </cell>
          <cell r="AN8">
            <v>1619229</v>
          </cell>
          <cell r="AO8">
            <v>1484298.2966648815</v>
          </cell>
          <cell r="AP8">
            <v>1384409</v>
          </cell>
        </row>
        <row r="9">
          <cell r="AF9">
            <v>5841663</v>
          </cell>
          <cell r="AG9">
            <v>5968635</v>
          </cell>
          <cell r="AH9">
            <v>5999899</v>
          </cell>
          <cell r="AI9">
            <v>6165871</v>
          </cell>
          <cell r="AJ9">
            <v>6211530</v>
          </cell>
          <cell r="AK9">
            <v>6313594</v>
          </cell>
          <cell r="AL9">
            <v>6364938</v>
          </cell>
          <cell r="AM9">
            <v>6308300</v>
          </cell>
          <cell r="AN9">
            <v>6323764</v>
          </cell>
          <cell r="AO9">
            <v>6391841.5225384263</v>
          </cell>
          <cell r="AP9">
            <v>6354762</v>
          </cell>
        </row>
        <row r="10">
          <cell r="AF10">
            <v>2603228</v>
          </cell>
          <cell r="AG10">
            <v>2672394</v>
          </cell>
          <cell r="AH10">
            <v>2710212</v>
          </cell>
          <cell r="AI10">
            <v>2760176</v>
          </cell>
          <cell r="AJ10">
            <v>2800586</v>
          </cell>
          <cell r="AK10">
            <v>2833377</v>
          </cell>
          <cell r="AL10">
            <v>2777588</v>
          </cell>
          <cell r="AM10">
            <v>3005969</v>
          </cell>
          <cell r="AN10">
            <v>3044432</v>
          </cell>
          <cell r="AO10">
            <v>3220260.746200976</v>
          </cell>
          <cell r="AP10">
            <v>3180100</v>
          </cell>
        </row>
        <row r="27">
          <cell r="AF27">
            <v>11441750</v>
          </cell>
          <cell r="AG27">
            <v>11537555</v>
          </cell>
          <cell r="AH27">
            <v>11548704</v>
          </cell>
          <cell r="AI27">
            <v>11705325</v>
          </cell>
          <cell r="AJ27">
            <v>11812952</v>
          </cell>
          <cell r="AK27">
            <v>11827096</v>
          </cell>
          <cell r="AL27">
            <v>11747185</v>
          </cell>
          <cell r="AM27">
            <v>11914461</v>
          </cell>
          <cell r="AN27">
            <v>11980004</v>
          </cell>
          <cell r="AO27">
            <v>12081823.789187886</v>
          </cell>
          <cell r="AP27">
            <v>11971465</v>
          </cell>
        </row>
      </sheetData>
      <sheetData sheetId="1">
        <row r="7">
          <cell r="AF7">
            <v>922570</v>
          </cell>
          <cell r="AG7">
            <v>873075</v>
          </cell>
          <cell r="AH7">
            <v>835580</v>
          </cell>
          <cell r="AI7">
            <v>788108</v>
          </cell>
          <cell r="AJ7">
            <v>771299</v>
          </cell>
          <cell r="AK7">
            <v>734052</v>
          </cell>
          <cell r="AL7">
            <v>690056</v>
          </cell>
          <cell r="AM7">
            <v>812214</v>
          </cell>
          <cell r="AN7">
            <v>768415</v>
          </cell>
          <cell r="AO7">
            <v>725148.26934617688</v>
          </cell>
          <cell r="AP7">
            <v>708599</v>
          </cell>
        </row>
        <row r="8">
          <cell r="AL8">
            <v>3701291</v>
          </cell>
          <cell r="AM8">
            <v>3936352</v>
          </cell>
          <cell r="AN8">
            <v>3976763</v>
          </cell>
          <cell r="AO8">
            <v>4103325.0520014083</v>
          </cell>
          <cell r="AP8">
            <v>4148600</v>
          </cell>
        </row>
        <row r="9">
          <cell r="AL9">
            <v>1616891</v>
          </cell>
          <cell r="AM9">
            <v>1796430</v>
          </cell>
          <cell r="AN9">
            <v>1823505</v>
          </cell>
          <cell r="AO9">
            <v>1990781.8974586695</v>
          </cell>
          <cell r="AP9">
            <v>1990454</v>
          </cell>
        </row>
        <row r="27">
          <cell r="AF27">
            <v>5992810</v>
          </cell>
          <cell r="AG27">
            <v>6089374</v>
          </cell>
          <cell r="AH27">
            <v>6144593</v>
          </cell>
          <cell r="AI27">
            <v>6217252</v>
          </cell>
          <cell r="AJ27">
            <v>6307339</v>
          </cell>
          <cell r="AK27">
            <v>6326120</v>
          </cell>
          <cell r="AL27">
            <v>6307200</v>
          </cell>
          <cell r="AM27">
            <v>6886503</v>
          </cell>
          <cell r="AN27">
            <v>6953319</v>
          </cell>
          <cell r="AO27">
            <v>7204294.7085495768</v>
          </cell>
          <cell r="AP27">
            <v>7291123</v>
          </cell>
        </row>
      </sheetData>
      <sheetData sheetId="2">
        <row r="27">
          <cell r="AF27">
            <v>5448940</v>
          </cell>
          <cell r="AG27">
            <v>5448181</v>
          </cell>
          <cell r="AH27">
            <v>5404111</v>
          </cell>
          <cell r="AI27">
            <v>5488073</v>
          </cell>
          <cell r="AJ27">
            <v>5505613</v>
          </cell>
          <cell r="AK27">
            <v>5500976</v>
          </cell>
          <cell r="AL27">
            <v>5439985</v>
          </cell>
          <cell r="AM27">
            <v>5027958</v>
          </cell>
          <cell r="AN27">
            <v>5026685</v>
          </cell>
          <cell r="AO27">
            <v>4877529.0806381786</v>
          </cell>
          <cell r="AP27">
            <v>4680341</v>
          </cell>
        </row>
      </sheetData>
      <sheetData sheetId="3"/>
      <sheetData sheetId="4"/>
      <sheetData sheetId="5">
        <row r="10">
          <cell r="AF10">
            <v>49.6</v>
          </cell>
          <cell r="AG10">
            <v>49.2</v>
          </cell>
          <cell r="AH10">
            <v>48.4</v>
          </cell>
          <cell r="AI10">
            <v>48.3</v>
          </cell>
          <cell r="AJ10">
            <v>48.017407142968928</v>
          </cell>
          <cell r="AK10">
            <v>47.4</v>
          </cell>
          <cell r="AL10">
            <v>46.5</v>
          </cell>
          <cell r="AM10">
            <v>46.7</v>
          </cell>
          <cell r="AN10">
            <v>46</v>
          </cell>
          <cell r="AO10">
            <v>45.8</v>
          </cell>
          <cell r="AQ10">
            <v>44.8</v>
          </cell>
        </row>
        <row r="16">
          <cell r="AF16">
            <v>74.7</v>
          </cell>
          <cell r="AG16">
            <v>74.3</v>
          </cell>
          <cell r="AH16">
            <v>73.599999999999994</v>
          </cell>
          <cell r="AI16">
            <v>73</v>
          </cell>
          <cell r="AJ16">
            <v>72.355505239866943</v>
          </cell>
          <cell r="AK16">
            <v>71.5</v>
          </cell>
          <cell r="AL16">
            <v>70.8</v>
          </cell>
          <cell r="AM16">
            <v>71.599999999999994</v>
          </cell>
          <cell r="AN16">
            <v>71</v>
          </cell>
          <cell r="AO16">
            <v>71</v>
          </cell>
          <cell r="AQ16">
            <v>70.400000000000006</v>
          </cell>
        </row>
        <row r="22">
          <cell r="AF22">
            <v>25.9</v>
          </cell>
          <cell r="AG22">
            <v>25.5</v>
          </cell>
          <cell r="AH22">
            <v>24.7</v>
          </cell>
          <cell r="AI22">
            <v>25.1</v>
          </cell>
          <cell r="AJ22">
            <v>25.26085860826328</v>
          </cell>
          <cell r="AK22">
            <v>24.8</v>
          </cell>
          <cell r="AL22">
            <v>23.6</v>
          </cell>
          <cell r="AM22">
            <v>22.4</v>
          </cell>
          <cell r="AN22">
            <v>21.8</v>
          </cell>
          <cell r="AO22">
            <v>21.5</v>
          </cell>
          <cell r="AQ22">
            <v>19.899999999999999</v>
          </cell>
        </row>
      </sheetData>
      <sheetData sheetId="6">
        <row r="5">
          <cell r="AI5">
            <v>43.6</v>
          </cell>
          <cell r="AJ5">
            <v>43.3</v>
          </cell>
          <cell r="AK5">
            <v>42.8</v>
          </cell>
          <cell r="AL5">
            <v>42.4</v>
          </cell>
          <cell r="AM5">
            <v>42.1</v>
          </cell>
          <cell r="AN5">
            <v>41.4</v>
          </cell>
          <cell r="AO5">
            <v>40.5</v>
          </cell>
          <cell r="AP5">
            <v>42.4</v>
          </cell>
          <cell r="AQ5">
            <v>42</v>
          </cell>
          <cell r="AR5">
            <v>42.3</v>
          </cell>
          <cell r="AT5">
            <v>41.9</v>
          </cell>
        </row>
        <row r="16">
          <cell r="AI16">
            <v>70.3</v>
          </cell>
          <cell r="AJ16">
            <v>70.099999999999994</v>
          </cell>
          <cell r="AK16">
            <v>69.599999999999994</v>
          </cell>
          <cell r="AL16">
            <v>69</v>
          </cell>
          <cell r="AM16">
            <v>68.2</v>
          </cell>
          <cell r="AN16">
            <v>67.3</v>
          </cell>
          <cell r="AO16">
            <v>66.3</v>
          </cell>
          <cell r="AP16">
            <v>67.599999999999994</v>
          </cell>
          <cell r="AQ16">
            <v>67.3</v>
          </cell>
          <cell r="AT16">
            <v>67.400000000000006</v>
          </cell>
        </row>
        <row r="27">
          <cell r="AI27">
            <v>18.399999999999999</v>
          </cell>
          <cell r="AJ27">
            <v>18.100000000000001</v>
          </cell>
          <cell r="AK27">
            <v>17.600000000000001</v>
          </cell>
          <cell r="AL27">
            <v>17.5</v>
          </cell>
          <cell r="AM27">
            <v>17.8</v>
          </cell>
          <cell r="AN27">
            <v>17.399999999999999</v>
          </cell>
          <cell r="AO27">
            <v>16.600000000000001</v>
          </cell>
          <cell r="AP27">
            <v>18.399999999999999</v>
          </cell>
          <cell r="AQ27">
            <v>18.100000000000001</v>
          </cell>
          <cell r="AR27">
            <v>18.5</v>
          </cell>
          <cell r="AT27">
            <v>17.899999999999999</v>
          </cell>
        </row>
      </sheetData>
      <sheetData sheetId="7">
        <row r="10">
          <cell r="AD10">
            <v>58.4</v>
          </cell>
          <cell r="AE10">
            <v>58</v>
          </cell>
          <cell r="AF10">
            <v>57</v>
          </cell>
          <cell r="AG10">
            <v>57.5</v>
          </cell>
          <cell r="AH10">
            <v>57.2</v>
          </cell>
          <cell r="AI10">
            <v>56.7</v>
          </cell>
          <cell r="AJ10">
            <v>55.7</v>
          </cell>
          <cell r="AK10">
            <v>54.1</v>
          </cell>
          <cell r="AL10">
            <v>53.2</v>
          </cell>
          <cell r="AM10">
            <v>52.2</v>
          </cell>
          <cell r="AN10">
            <v>50</v>
          </cell>
        </row>
        <row r="16">
          <cell r="AD16">
            <v>81.099999999999994</v>
          </cell>
          <cell r="AE16">
            <v>80.5</v>
          </cell>
          <cell r="AF16">
            <v>79.7</v>
          </cell>
          <cell r="AG16">
            <v>79.3</v>
          </cell>
          <cell r="AH16">
            <v>78.7</v>
          </cell>
          <cell r="AI16">
            <v>78.2</v>
          </cell>
          <cell r="AJ16">
            <v>77.900000000000006</v>
          </cell>
          <cell r="AK16">
            <v>78.400000000000006</v>
          </cell>
          <cell r="AL16">
            <v>77.5</v>
          </cell>
          <cell r="AM16">
            <v>77</v>
          </cell>
          <cell r="AN16">
            <v>75.900000000000006</v>
          </cell>
        </row>
        <row r="22">
          <cell r="AD22">
            <v>36.9</v>
          </cell>
          <cell r="AE22">
            <v>36.6</v>
          </cell>
          <cell r="AF22">
            <v>35.6</v>
          </cell>
          <cell r="AG22">
            <v>36.799999999999997</v>
          </cell>
          <cell r="AH22">
            <v>36.9</v>
          </cell>
          <cell r="AI22">
            <v>36.6</v>
          </cell>
          <cell r="AJ22">
            <v>34.6</v>
          </cell>
          <cell r="AK22">
            <v>29.6</v>
          </cell>
          <cell r="AL22">
            <v>28.6</v>
          </cell>
          <cell r="AM22">
            <v>27.1</v>
          </cell>
          <cell r="AN22">
            <v>23.7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xe et age T"/>
      <sheetName val="age et sexeU"/>
      <sheetName val="age et sexeR"/>
      <sheetName val="Taux d'emploi"/>
      <sheetName val="StatuN"/>
      <sheetName val="StatuU"/>
      <sheetName val="StatuR"/>
      <sheetName val="Secteur"/>
      <sheetName val="ProfessionU"/>
      <sheetName val="IDMaj"/>
      <sheetName val="BrancheN"/>
      <sheetName val="BrancheN (+15)"/>
      <sheetName val="BrancheN (+15) (2)"/>
      <sheetName val="brancheU(sexe)"/>
      <sheetName val="BrancheU"/>
      <sheetName val="BrancheR"/>
      <sheetName val="brancheN(-15)"/>
      <sheetName val="Transfert"/>
      <sheetName val="Feuil1"/>
      <sheetName val="Feuil2"/>
    </sheetNames>
    <sheetDataSet>
      <sheetData sheetId="0">
        <row r="7">
          <cell r="AL7">
            <v>41296</v>
          </cell>
        </row>
        <row r="8">
          <cell r="AD8">
            <v>1893294</v>
          </cell>
          <cell r="AE8">
            <v>1820020</v>
          </cell>
          <cell r="AF8">
            <v>1722385</v>
          </cell>
          <cell r="AG8">
            <v>1637778</v>
          </cell>
          <cell r="AH8">
            <v>1629193</v>
          </cell>
          <cell r="AI8">
            <v>1493539</v>
          </cell>
          <cell r="AJ8">
            <v>1351538</v>
          </cell>
          <cell r="AK8">
            <v>1237440</v>
          </cell>
          <cell r="AL8">
            <v>1198689</v>
          </cell>
          <cell r="AM8">
            <v>1114279.8898510132</v>
          </cell>
          <cell r="AN8">
            <v>953055</v>
          </cell>
        </row>
        <row r="9">
          <cell r="AD9">
            <v>5278000</v>
          </cell>
          <cell r="AE9">
            <v>5397519</v>
          </cell>
          <cell r="AF9">
            <v>5421014</v>
          </cell>
          <cell r="AG9">
            <v>5553801</v>
          </cell>
          <cell r="AH9">
            <v>5557715</v>
          </cell>
          <cell r="AI9">
            <v>5665961</v>
          </cell>
          <cell r="AJ9">
            <v>5748838</v>
          </cell>
          <cell r="AK9">
            <v>5636499</v>
          </cell>
          <cell r="AL9">
            <v>5672853</v>
          </cell>
          <cell r="AM9">
            <v>5741239.2731812466</v>
          </cell>
          <cell r="AN9">
            <v>5524349</v>
          </cell>
        </row>
        <row r="10">
          <cell r="AD10">
            <v>2539139</v>
          </cell>
          <cell r="AE10">
            <v>2615882</v>
          </cell>
          <cell r="AF10">
            <v>2648348</v>
          </cell>
          <cell r="AG10">
            <v>2685103</v>
          </cell>
          <cell r="AH10">
            <v>2704381</v>
          </cell>
          <cell r="AI10">
            <v>2735205</v>
          </cell>
          <cell r="AJ10">
            <v>2700594</v>
          </cell>
          <cell r="AK10">
            <v>2918838</v>
          </cell>
          <cell r="AL10">
            <v>2964446</v>
          </cell>
          <cell r="AM10">
            <v>3143612.97355039</v>
          </cell>
          <cell r="AN10">
            <v>3037624</v>
          </cell>
        </row>
        <row r="29">
          <cell r="AD29">
            <v>10404655</v>
          </cell>
          <cell r="AE29">
            <v>10509305</v>
          </cell>
          <cell r="AF29">
            <v>10510503</v>
          </cell>
          <cell r="AG29">
            <v>10624597</v>
          </cell>
          <cell r="AH29">
            <v>10645573</v>
          </cell>
          <cell r="AI29">
            <v>10678729</v>
          </cell>
          <cell r="AJ29">
            <v>10641621</v>
          </cell>
          <cell r="AK29">
            <v>10698931</v>
          </cell>
          <cell r="AL29">
            <v>10811724</v>
          </cell>
          <cell r="AM29">
            <v>10974819.33015543</v>
          </cell>
          <cell r="AN29">
            <v>10542420</v>
          </cell>
        </row>
      </sheetData>
      <sheetData sheetId="1">
        <row r="7">
          <cell r="AN7">
            <v>4168</v>
          </cell>
        </row>
        <row r="8">
          <cell r="AF8">
            <v>634044</v>
          </cell>
          <cell r="AG8">
            <v>592045</v>
          </cell>
          <cell r="AH8">
            <v>555501</v>
          </cell>
          <cell r="AI8">
            <v>504596</v>
          </cell>
          <cell r="AJ8">
            <v>477608</v>
          </cell>
          <cell r="AK8">
            <v>447749</v>
          </cell>
          <cell r="AL8">
            <v>406879</v>
          </cell>
          <cell r="AM8">
            <v>464266</v>
          </cell>
          <cell r="AN8">
            <v>436543</v>
          </cell>
          <cell r="AO8">
            <v>440915.25451368676</v>
          </cell>
          <cell r="AP8">
            <v>387287</v>
          </cell>
        </row>
        <row r="9">
          <cell r="AF9">
            <v>2920071</v>
          </cell>
          <cell r="AG9">
            <v>3007950</v>
          </cell>
          <cell r="AH9">
            <v>3022530</v>
          </cell>
          <cell r="AI9">
            <v>3083100</v>
          </cell>
          <cell r="AJ9">
            <v>3078865</v>
          </cell>
          <cell r="AK9">
            <v>3119772</v>
          </cell>
          <cell r="AL9">
            <v>3184528</v>
          </cell>
          <cell r="AM9">
            <v>3349345</v>
          </cell>
          <cell r="AN9">
            <v>3398907</v>
          </cell>
          <cell r="AO9">
            <v>3532336.4251664015</v>
          </cell>
          <cell r="AP9">
            <v>3448694</v>
          </cell>
        </row>
        <row r="10">
          <cell r="AF10">
            <v>1424904</v>
          </cell>
          <cell r="AG10">
            <v>1479574</v>
          </cell>
          <cell r="AH10">
            <v>1526758</v>
          </cell>
          <cell r="AI10">
            <v>1520286</v>
          </cell>
          <cell r="AJ10">
            <v>1563584</v>
          </cell>
          <cell r="AK10">
            <v>1573043</v>
          </cell>
          <cell r="AL10">
            <v>1553182</v>
          </cell>
          <cell r="AM10">
            <v>1724465</v>
          </cell>
          <cell r="AN10">
            <v>1756120</v>
          </cell>
          <cell r="AO10">
            <v>1925385.2835053888</v>
          </cell>
          <cell r="AP10">
            <v>1877891</v>
          </cell>
        </row>
        <row r="28">
          <cell r="AF28">
            <v>5169371</v>
          </cell>
          <cell r="AG28">
            <v>5272422</v>
          </cell>
          <cell r="AH28">
            <v>5320476</v>
          </cell>
          <cell r="AI28">
            <v>5346115</v>
          </cell>
          <cell r="AJ28">
            <v>5372684</v>
          </cell>
          <cell r="AK28">
            <v>5401830</v>
          </cell>
          <cell r="AL28">
            <v>5428237</v>
          </cell>
          <cell r="AM28">
            <v>5871785</v>
          </cell>
          <cell r="AN28">
            <v>5962913</v>
          </cell>
          <cell r="AO28">
            <v>6276602.8005248839</v>
          </cell>
          <cell r="AP28">
            <v>6139532</v>
          </cell>
        </row>
      </sheetData>
      <sheetData sheetId="2">
        <row r="7">
          <cell r="AN7">
            <v>37128</v>
          </cell>
        </row>
        <row r="8">
          <cell r="AF8">
            <v>1259250</v>
          </cell>
          <cell r="AG8">
            <v>1227975</v>
          </cell>
          <cell r="AH8">
            <v>1166884</v>
          </cell>
          <cell r="AI8">
            <v>1133182</v>
          </cell>
          <cell r="AJ8">
            <v>1151585</v>
          </cell>
          <cell r="AK8">
            <v>1045790</v>
          </cell>
          <cell r="AL8">
            <v>944659</v>
          </cell>
          <cell r="AM8">
            <v>773174</v>
          </cell>
          <cell r="AN8">
            <v>762146</v>
          </cell>
          <cell r="AO8">
            <v>673364.63533734123</v>
          </cell>
          <cell r="AP8">
            <v>565768</v>
          </cell>
        </row>
        <row r="9">
          <cell r="AF9">
            <v>2357929</v>
          </cell>
          <cell r="AG9">
            <v>2389569</v>
          </cell>
          <cell r="AH9">
            <v>2398484</v>
          </cell>
          <cell r="AI9">
            <v>2470701</v>
          </cell>
          <cell r="AJ9">
            <v>2478850</v>
          </cell>
          <cell r="AK9">
            <v>2546189</v>
          </cell>
          <cell r="AL9">
            <v>2564310</v>
          </cell>
          <cell r="AM9">
            <v>2287154</v>
          </cell>
          <cell r="AN9">
            <v>2273946</v>
          </cell>
          <cell r="AO9">
            <v>2208902.8480149596</v>
          </cell>
          <cell r="AP9">
            <v>2075655</v>
          </cell>
        </row>
        <row r="10">
          <cell r="AF10">
            <v>1114235</v>
          </cell>
          <cell r="AG10">
            <v>1136308</v>
          </cell>
          <cell r="AH10">
            <v>1121590</v>
          </cell>
          <cell r="AI10">
            <v>1164817</v>
          </cell>
          <cell r="AJ10">
            <v>1140797</v>
          </cell>
          <cell r="AK10">
            <v>1162162</v>
          </cell>
          <cell r="AL10">
            <v>1147412</v>
          </cell>
          <cell r="AM10">
            <v>1194373</v>
          </cell>
          <cell r="AN10">
            <v>1208326</v>
          </cell>
          <cell r="AO10">
            <v>1218227.6900448806</v>
          </cell>
          <cell r="AP10">
            <v>1159733</v>
          </cell>
        </row>
        <row r="28">
          <cell r="AF28">
            <v>5235284</v>
          </cell>
          <cell r="AG28">
            <v>5236883</v>
          </cell>
          <cell r="AH28">
            <v>5190027</v>
          </cell>
          <cell r="AI28">
            <v>5278482</v>
          </cell>
          <cell r="AJ28">
            <v>5272889</v>
          </cell>
          <cell r="AK28">
            <v>5276899</v>
          </cell>
          <cell r="AL28">
            <v>5213384</v>
          </cell>
          <cell r="AM28">
            <v>4827146</v>
          </cell>
          <cell r="AN28">
            <v>4848811</v>
          </cell>
          <cell r="AO28">
            <v>4698216.5296305846</v>
          </cell>
          <cell r="AP28">
            <v>4402887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-2016 4 branches"/>
      <sheetName val="1999-2017 (détail)"/>
      <sheetName val="Feuil2"/>
    </sheetNames>
    <sheetDataSet>
      <sheetData sheetId="0">
        <row r="4">
          <cell r="M4">
            <v>4188053</v>
          </cell>
          <cell r="N4">
            <v>4178958</v>
          </cell>
          <cell r="O4">
            <v>4119756</v>
          </cell>
          <cell r="P4">
            <v>4177660</v>
          </cell>
          <cell r="Q4">
            <v>4193724</v>
          </cell>
          <cell r="R4">
            <v>4161926</v>
          </cell>
          <cell r="S4">
            <v>4042943</v>
          </cell>
          <cell r="T4">
            <v>3760293</v>
          </cell>
          <cell r="U4">
            <v>3779293</v>
          </cell>
          <cell r="V4">
            <v>3633293</v>
          </cell>
        </row>
        <row r="5">
          <cell r="M5">
            <v>1267459</v>
          </cell>
          <cell r="N5">
            <v>1235958</v>
          </cell>
          <cell r="O5">
            <v>1208323</v>
          </cell>
          <cell r="P5">
            <v>1213378</v>
          </cell>
          <cell r="Q5">
            <v>1176595</v>
          </cell>
          <cell r="R5">
            <v>1191696</v>
          </cell>
          <cell r="S5">
            <v>1199610</v>
          </cell>
          <cell r="T5">
            <v>1255624</v>
          </cell>
          <cell r="U5">
            <v>1268624</v>
          </cell>
          <cell r="V5">
            <v>1285624</v>
          </cell>
        </row>
        <row r="6">
          <cell r="M6">
            <v>1029142</v>
          </cell>
          <cell r="N6">
            <v>1058999</v>
          </cell>
          <cell r="O6">
            <v>1038062</v>
          </cell>
          <cell r="P6">
            <v>988370</v>
          </cell>
          <cell r="Q6">
            <v>988484</v>
          </cell>
          <cell r="R6">
            <v>1006296</v>
          </cell>
          <cell r="S6">
            <v>1042110</v>
          </cell>
          <cell r="T6">
            <v>1154746</v>
          </cell>
          <cell r="U6">
            <v>1169746</v>
          </cell>
          <cell r="V6">
            <v>1193746</v>
          </cell>
        </row>
        <row r="7">
          <cell r="M7">
            <v>3920001</v>
          </cell>
          <cell r="N7">
            <v>4035390</v>
          </cell>
          <cell r="O7">
            <v>4144362</v>
          </cell>
          <cell r="P7">
            <v>4245189</v>
          </cell>
          <cell r="Q7">
            <v>4286770</v>
          </cell>
          <cell r="R7">
            <v>4318811</v>
          </cell>
          <cell r="S7">
            <v>4356958</v>
          </cell>
          <cell r="T7">
            <v>4528268</v>
          </cell>
          <cell r="U7">
            <v>4593268</v>
          </cell>
          <cell r="V7">
            <v>4860268</v>
          </cell>
        </row>
        <row r="8">
          <cell r="M8">
            <v>10404655</v>
          </cell>
          <cell r="N8">
            <v>10509305</v>
          </cell>
          <cell r="O8">
            <v>10510503</v>
          </cell>
          <cell r="P8">
            <v>10624597</v>
          </cell>
          <cell r="Q8">
            <v>10645573</v>
          </cell>
          <cell r="R8">
            <v>10678729</v>
          </cell>
          <cell r="S8">
            <v>10641621</v>
          </cell>
          <cell r="T8">
            <v>10698931</v>
          </cell>
          <cell r="U8">
            <v>10810931</v>
          </cell>
          <cell r="V8">
            <v>10975931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-2016 4 branches"/>
      <sheetName val="1999-2017 (détail)"/>
    </sheetNames>
    <sheetDataSet>
      <sheetData sheetId="0">
        <row r="4">
          <cell r="W4">
            <v>3299646</v>
          </cell>
        </row>
        <row r="5">
          <cell r="W5">
            <v>1275582</v>
          </cell>
        </row>
        <row r="6">
          <cell r="W6">
            <v>1138536.0000000002</v>
          </cell>
        </row>
        <row r="7">
          <cell r="W7">
            <v>4828236.0000000009</v>
          </cell>
        </row>
        <row r="8">
          <cell r="W8">
            <v>10542000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ômageT"/>
      <sheetName val="pop-chomageU"/>
      <sheetName val="pop-chomageR"/>
      <sheetName val="Tx-chômage T"/>
      <sheetName val="Tx-chômageU"/>
      <sheetName val="Tx-chômageR"/>
      <sheetName val="tx-chomage (T,D)"/>
      <sheetName val="Tx-chômage(U,D)"/>
      <sheetName val="Feuil4"/>
      <sheetName val="Graph1"/>
      <sheetName val="tx-chomage (R,D)"/>
      <sheetName val="tx-chomage (T,D,Masculin)"/>
      <sheetName val="tx-chomage (T,D,féminin)"/>
      <sheetName val="Tx-ch (Nivx-Instruction)"/>
      <sheetName val="Tx-chômageU(region)"/>
      <sheetName val="Transfert"/>
      <sheetName val="Feuil1"/>
      <sheetName val="Rapport sur la compatibilité"/>
      <sheetName val="Feuil2"/>
      <sheetName val="Feuil3"/>
    </sheetNames>
    <sheetDataSet>
      <sheetData sheetId="0">
        <row r="8">
          <cell r="AN8">
            <v>420540</v>
          </cell>
        </row>
        <row r="13">
          <cell r="AF13">
            <v>1037095</v>
          </cell>
          <cell r="AG13">
            <v>1028250</v>
          </cell>
          <cell r="AH13">
            <v>1038201</v>
          </cell>
          <cell r="AI13">
            <v>1080728</v>
          </cell>
          <cell r="AJ13">
            <v>1167379</v>
          </cell>
          <cell r="AK13">
            <v>1148367</v>
          </cell>
          <cell r="AL13">
            <v>1105564</v>
          </cell>
          <cell r="AM13">
            <v>1215530</v>
          </cell>
          <cell r="AN13">
            <v>1168280</v>
          </cell>
          <cell r="AO13">
            <v>1107004.4590325574</v>
          </cell>
          <cell r="AP13">
            <v>1429045</v>
          </cell>
        </row>
        <row r="27">
          <cell r="AF27">
            <v>293373</v>
          </cell>
          <cell r="AG27">
            <v>314821</v>
          </cell>
          <cell r="AH27">
            <v>302333</v>
          </cell>
          <cell r="AI27">
            <v>300685</v>
          </cell>
          <cell r="AJ27">
            <v>334211</v>
          </cell>
          <cell r="AK27">
            <v>335683</v>
          </cell>
          <cell r="AL27">
            <v>337865</v>
          </cell>
          <cell r="AM27">
            <v>426777</v>
          </cell>
          <cell r="AN27">
            <v>409703</v>
          </cell>
          <cell r="AO27">
            <v>387650.07764779223</v>
          </cell>
          <cell r="AP27">
            <v>438470</v>
          </cell>
        </row>
      </sheetData>
      <sheetData sheetId="1">
        <row r="7">
          <cell r="AN7">
            <v>331872</v>
          </cell>
        </row>
        <row r="12">
          <cell r="AF12">
            <v>823439</v>
          </cell>
          <cell r="AG12">
            <v>816952</v>
          </cell>
          <cell r="AH12">
            <v>824117</v>
          </cell>
          <cell r="AI12">
            <v>871137</v>
          </cell>
          <cell r="AJ12">
            <v>934655</v>
          </cell>
          <cell r="AK12">
            <v>924290</v>
          </cell>
          <cell r="AL12">
            <v>878963</v>
          </cell>
          <cell r="AM12">
            <v>1014718</v>
          </cell>
          <cell r="AN12">
            <v>990406</v>
          </cell>
          <cell r="AO12">
            <v>927691.90802489151</v>
          </cell>
          <cell r="AP12">
            <v>1151591</v>
          </cell>
        </row>
        <row r="26">
          <cell r="AF26">
            <v>257790</v>
          </cell>
          <cell r="AG26">
            <v>277453</v>
          </cell>
          <cell r="AH26">
            <v>268684</v>
          </cell>
          <cell r="AI26">
            <v>270961</v>
          </cell>
          <cell r="AJ26">
            <v>301646</v>
          </cell>
          <cell r="AK26">
            <v>298006</v>
          </cell>
        </row>
      </sheetData>
      <sheetData sheetId="2">
        <row r="6">
          <cell r="AN6">
            <v>88668</v>
          </cell>
        </row>
        <row r="11">
          <cell r="AF11">
            <v>213656</v>
          </cell>
          <cell r="AG11">
            <v>211298</v>
          </cell>
          <cell r="AH11">
            <v>214084</v>
          </cell>
          <cell r="AI11">
            <v>209591</v>
          </cell>
          <cell r="AJ11">
            <v>232724</v>
          </cell>
          <cell r="AK11">
            <v>224077</v>
          </cell>
          <cell r="AL11">
            <v>226601</v>
          </cell>
          <cell r="AM11">
            <v>200812</v>
          </cell>
          <cell r="AN11">
            <v>177874</v>
          </cell>
          <cell r="AO11">
            <v>179312.55100766392</v>
          </cell>
          <cell r="AP11">
            <v>277454</v>
          </cell>
        </row>
        <row r="25">
          <cell r="AF25">
            <v>35583</v>
          </cell>
          <cell r="AG25">
            <v>37368</v>
          </cell>
          <cell r="AH25">
            <v>33649</v>
          </cell>
          <cell r="AI25">
            <v>29724</v>
          </cell>
          <cell r="AJ25">
            <v>32565</v>
          </cell>
          <cell r="AK25">
            <v>37677</v>
          </cell>
          <cell r="AL25">
            <v>41810</v>
          </cell>
          <cell r="AM25">
            <v>41934</v>
          </cell>
          <cell r="AN25">
            <v>33856</v>
          </cell>
          <cell r="AO25">
            <v>34387.527916566039</v>
          </cell>
          <cell r="AP25">
            <v>42491</v>
          </cell>
        </row>
      </sheetData>
      <sheetData sheetId="3">
        <row r="10">
          <cell r="AF10">
            <v>9.1</v>
          </cell>
          <cell r="AG10">
            <v>8.9</v>
          </cell>
          <cell r="AH10">
            <v>9</v>
          </cell>
          <cell r="AI10">
            <v>9.1999999999999993</v>
          </cell>
          <cell r="AJ10">
            <v>9.9</v>
          </cell>
          <cell r="AK10">
            <v>9.6999999999999993</v>
          </cell>
          <cell r="AL10">
            <v>9.4</v>
          </cell>
          <cell r="AM10">
            <v>10.199999999999999</v>
          </cell>
          <cell r="AN10">
            <v>9.5</v>
          </cell>
          <cell r="AO10">
            <v>9.1999999999999993</v>
          </cell>
          <cell r="AP10">
            <v>11.9</v>
          </cell>
        </row>
        <row r="16">
          <cell r="AF16">
            <v>8.9</v>
          </cell>
          <cell r="AG16">
            <v>8.4</v>
          </cell>
          <cell r="AH16">
            <v>8.6999999999999993</v>
          </cell>
          <cell r="AI16">
            <v>9.1</v>
          </cell>
          <cell r="AJ16">
            <v>9.6999999999999993</v>
          </cell>
          <cell r="AK16">
            <v>9.4</v>
          </cell>
          <cell r="AL16">
            <v>8.9</v>
          </cell>
          <cell r="AM16">
            <v>8.8000000000000007</v>
          </cell>
          <cell r="AN16">
            <v>8.1</v>
          </cell>
          <cell r="AO16">
            <v>7.8</v>
          </cell>
          <cell r="AP16">
            <v>10.7</v>
          </cell>
        </row>
        <row r="22">
          <cell r="AF22">
            <v>9.6</v>
          </cell>
          <cell r="AG22">
            <v>10.199999999999999</v>
          </cell>
          <cell r="AH22">
            <v>9.9</v>
          </cell>
          <cell r="AI22">
            <v>9.6</v>
          </cell>
          <cell r="AJ22">
            <v>10.4</v>
          </cell>
          <cell r="AK22">
            <v>10.5</v>
          </cell>
          <cell r="AL22">
            <v>10.9</v>
          </cell>
          <cell r="AM22">
            <v>14.7</v>
          </cell>
          <cell r="AN22">
            <v>14.1</v>
          </cell>
          <cell r="AO22">
            <v>13.5</v>
          </cell>
          <cell r="AP22">
            <v>16.2</v>
          </cell>
        </row>
      </sheetData>
      <sheetData sheetId="4">
        <row r="11">
          <cell r="AF11">
            <v>13.7</v>
          </cell>
          <cell r="AG11">
            <v>13.4</v>
          </cell>
          <cell r="AH11">
            <v>13.4</v>
          </cell>
          <cell r="AI11">
            <v>14</v>
          </cell>
          <cell r="AJ11">
            <v>14.8</v>
          </cell>
          <cell r="AK11">
            <v>14.6</v>
          </cell>
          <cell r="AL11">
            <v>13.9</v>
          </cell>
          <cell r="AM11">
            <v>14.7</v>
          </cell>
          <cell r="AN11">
            <v>13.8</v>
          </cell>
          <cell r="AO11">
            <v>12.9</v>
          </cell>
          <cell r="AP11">
            <v>15.8</v>
          </cell>
        </row>
        <row r="17">
          <cell r="AF17">
            <v>12.060041694792245</v>
          </cell>
          <cell r="AG17">
            <v>11.290525107704903</v>
          </cell>
          <cell r="AH17">
            <v>11.5</v>
          </cell>
          <cell r="AI17">
            <v>12.3</v>
          </cell>
          <cell r="AJ17">
            <v>12.8</v>
          </cell>
          <cell r="AK17">
            <v>12.6</v>
          </cell>
          <cell r="AL17">
            <v>11.7</v>
          </cell>
          <cell r="AM17">
            <v>11.8</v>
          </cell>
          <cell r="AN17">
            <v>10.9</v>
          </cell>
          <cell r="AO17">
            <v>10.3</v>
          </cell>
          <cell r="AP17">
            <v>13.3</v>
          </cell>
        </row>
        <row r="22">
          <cell r="AF22">
            <v>1.5344706296166022</v>
          </cell>
          <cell r="AG22">
            <v>3.2</v>
          </cell>
          <cell r="AH22">
            <v>0.9</v>
          </cell>
          <cell r="AI22">
            <v>3.5</v>
          </cell>
          <cell r="AJ22">
            <v>3.3108293266236517</v>
          </cell>
          <cell r="AK22">
            <v>1.4175903748677101</v>
          </cell>
        </row>
        <row r="23">
          <cell r="AL23">
            <v>22.2</v>
          </cell>
          <cell r="AM23">
            <v>25</v>
          </cell>
          <cell r="AN23">
            <v>23.9</v>
          </cell>
          <cell r="AO23">
            <v>21.8</v>
          </cell>
          <cell r="AP23">
            <v>24.7</v>
          </cell>
        </row>
        <row r="32">
          <cell r="AL32">
            <v>41</v>
          </cell>
          <cell r="AM32">
            <v>42.8</v>
          </cell>
          <cell r="AN32">
            <v>41.8</v>
          </cell>
          <cell r="AO32">
            <v>39.200000000000003</v>
          </cell>
          <cell r="AP32">
            <v>45.3</v>
          </cell>
        </row>
        <row r="33">
          <cell r="AL33">
            <v>20.100000000000001</v>
          </cell>
          <cell r="AM33">
            <v>21.6</v>
          </cell>
          <cell r="AN33">
            <v>20.9</v>
          </cell>
          <cell r="AO33">
            <v>20.399999999999999</v>
          </cell>
          <cell r="AP33">
            <v>23.9</v>
          </cell>
        </row>
        <row r="34">
          <cell r="AL34">
            <v>6.7</v>
          </cell>
          <cell r="AM34">
            <v>7</v>
          </cell>
          <cell r="AN34">
            <v>6.2</v>
          </cell>
          <cell r="AO34">
            <v>6.1</v>
          </cell>
          <cell r="AP34">
            <v>8.6999999999999993</v>
          </cell>
        </row>
        <row r="35">
          <cell r="AL35">
            <v>4.0999999999999996</v>
          </cell>
          <cell r="AM35">
            <v>3.7</v>
          </cell>
          <cell r="AN35">
            <v>3.2</v>
          </cell>
          <cell r="AO35">
            <v>3.4</v>
          </cell>
          <cell r="AP35">
            <v>5.4</v>
          </cell>
        </row>
      </sheetData>
      <sheetData sheetId="5">
        <row r="11">
          <cell r="AF11">
            <v>3.9</v>
          </cell>
          <cell r="AG11">
            <v>3.9</v>
          </cell>
          <cell r="AH11">
            <v>4</v>
          </cell>
          <cell r="AI11">
            <v>3.8</v>
          </cell>
          <cell r="AJ11">
            <v>4.2</v>
          </cell>
          <cell r="AK11">
            <v>4.0999999999999996</v>
          </cell>
          <cell r="AL11">
            <v>4.2</v>
          </cell>
          <cell r="AM11">
            <v>4</v>
          </cell>
          <cell r="AN11">
            <v>3.6</v>
          </cell>
          <cell r="AO11">
            <v>3.7</v>
          </cell>
          <cell r="AP11">
            <v>5.9</v>
          </cell>
        </row>
        <row r="17">
          <cell r="AF17">
            <v>4.8377728417707901</v>
          </cell>
          <cell r="AG17">
            <v>4.7267735727891331</v>
          </cell>
          <cell r="AH17">
            <v>4.9000000000000004</v>
          </cell>
          <cell r="AI17">
            <v>4.9000000000000004</v>
          </cell>
          <cell r="AJ17">
            <v>5.4</v>
          </cell>
          <cell r="AK17">
            <v>5.0999999999999996</v>
          </cell>
          <cell r="AL17">
            <v>5</v>
          </cell>
          <cell r="AM17">
            <v>4.3</v>
          </cell>
          <cell r="AN17">
            <v>3.9</v>
          </cell>
          <cell r="AO17">
            <v>4</v>
          </cell>
          <cell r="AP17">
            <v>6.6</v>
          </cell>
        </row>
        <row r="23">
          <cell r="AF23">
            <v>2.0125539294093162</v>
          </cell>
          <cell r="AG23">
            <v>2.1129723201078425</v>
          </cell>
          <cell r="AH23">
            <v>1.9</v>
          </cell>
          <cell r="AI23">
            <v>1.6</v>
          </cell>
          <cell r="AJ23">
            <v>1.8</v>
          </cell>
          <cell r="AK23">
            <v>2.1</v>
          </cell>
          <cell r="AL23">
            <v>2.4</v>
          </cell>
          <cell r="AM23">
            <v>3.1</v>
          </cell>
          <cell r="AN23">
            <v>2.6</v>
          </cell>
          <cell r="AO23">
            <v>2.7</v>
          </cell>
          <cell r="AP23">
            <v>3.9</v>
          </cell>
        </row>
        <row r="31">
          <cell r="AL31">
            <v>10.3</v>
          </cell>
          <cell r="AM31">
            <v>11.4</v>
          </cell>
          <cell r="AN31">
            <v>10.5</v>
          </cell>
          <cell r="AO31">
            <v>11.3</v>
          </cell>
          <cell r="AP31">
            <v>16.3</v>
          </cell>
        </row>
        <row r="32">
          <cell r="AL32">
            <v>5</v>
          </cell>
          <cell r="AM32">
            <v>5</v>
          </cell>
          <cell r="AN32">
            <v>4.5</v>
          </cell>
          <cell r="AO32">
            <v>5.0999999999999996</v>
          </cell>
          <cell r="AP32">
            <v>8</v>
          </cell>
        </row>
        <row r="33">
          <cell r="AL33">
            <v>2</v>
          </cell>
          <cell r="AM33">
            <v>1.9</v>
          </cell>
          <cell r="AN33">
            <v>1.6</v>
          </cell>
          <cell r="AO33">
            <v>1.7</v>
          </cell>
          <cell r="AP33">
            <v>3.7</v>
          </cell>
        </row>
        <row r="34">
          <cell r="AL34">
            <v>1.1000000000000001</v>
          </cell>
          <cell r="AM34">
            <v>0.9</v>
          </cell>
          <cell r="AN34">
            <v>0.9</v>
          </cell>
          <cell r="AO34">
            <v>0.8</v>
          </cell>
          <cell r="AP34">
            <v>2.1</v>
          </cell>
        </row>
      </sheetData>
      <sheetData sheetId="6"/>
      <sheetData sheetId="7">
        <row r="5">
          <cell r="AL5">
            <v>6.4</v>
          </cell>
          <cell r="AM5">
            <v>6.7</v>
          </cell>
          <cell r="AN5">
            <v>6.1</v>
          </cell>
          <cell r="AO5">
            <v>5.2</v>
          </cell>
          <cell r="AP5">
            <v>8.5</v>
          </cell>
        </row>
        <row r="6">
          <cell r="AF6">
            <v>18.100000000000001</v>
          </cell>
          <cell r="AG6">
            <v>18.3</v>
          </cell>
          <cell r="AH6">
            <v>18.2</v>
          </cell>
          <cell r="AI6">
            <v>18.2</v>
          </cell>
          <cell r="AJ6">
            <v>19.5</v>
          </cell>
          <cell r="AK6">
            <v>19.5</v>
          </cell>
          <cell r="AL6">
            <v>19.399999999999999</v>
          </cell>
          <cell r="AM6">
            <v>19.600000000000001</v>
          </cell>
          <cell r="AN6">
            <v>18.600000000000001</v>
          </cell>
          <cell r="AO6">
            <v>17.3</v>
          </cell>
          <cell r="AP6">
            <v>19.899999999999999</v>
          </cell>
        </row>
        <row r="7">
          <cell r="AL7">
            <v>16.8</v>
          </cell>
          <cell r="AM7">
            <v>17.600000000000001</v>
          </cell>
          <cell r="AN7">
            <v>16.8</v>
          </cell>
          <cell r="AO7">
            <v>14.6</v>
          </cell>
          <cell r="AP7">
            <v>17.5</v>
          </cell>
        </row>
        <row r="8">
          <cell r="AL8">
            <v>21.1</v>
          </cell>
          <cell r="AM8">
            <v>22.9</v>
          </cell>
          <cell r="AN8">
            <v>22.6</v>
          </cell>
          <cell r="AO8">
            <v>21.1</v>
          </cell>
          <cell r="AP8">
            <v>23.3</v>
          </cell>
        </row>
      </sheetData>
      <sheetData sheetId="8"/>
      <sheetData sheetId="9" refreshError="1"/>
      <sheetData sheetId="10">
        <row r="5">
          <cell r="S5">
            <v>2.2000000000000002</v>
          </cell>
          <cell r="T5">
            <v>1.9</v>
          </cell>
          <cell r="U5">
            <v>1.6</v>
          </cell>
          <cell r="V5">
            <v>1.7</v>
          </cell>
          <cell r="W5">
            <v>3.3</v>
          </cell>
        </row>
        <row r="6">
          <cell r="M6">
            <v>11.4</v>
          </cell>
          <cell r="N6">
            <v>11.1</v>
          </cell>
          <cell r="O6">
            <v>10.6</v>
          </cell>
          <cell r="P6">
            <v>9.8000000000000007</v>
          </cell>
          <cell r="Q6">
            <v>10</v>
          </cell>
          <cell r="R6">
            <v>10.5</v>
          </cell>
          <cell r="S6">
            <v>10.9</v>
          </cell>
          <cell r="T6">
            <v>10.7</v>
          </cell>
          <cell r="U6">
            <v>9.6999999999999993</v>
          </cell>
          <cell r="V6">
            <v>9.6</v>
          </cell>
          <cell r="W6">
            <v>13.2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 et milieu"/>
      <sheetName val="diplome et milieu"/>
      <sheetName val="Feuil3"/>
    </sheetNames>
    <sheetDataSet>
      <sheetData sheetId="0">
        <row r="12">
          <cell r="N12">
            <v>8.4</v>
          </cell>
          <cell r="O12">
            <v>8.6</v>
          </cell>
          <cell r="P12">
            <v>8.9</v>
          </cell>
          <cell r="Q12">
            <v>8.4</v>
          </cell>
          <cell r="R12">
            <v>8.9</v>
          </cell>
          <cell r="S12">
            <v>9.3000000000000007</v>
          </cell>
        </row>
        <row r="13">
          <cell r="N13">
            <v>4.4000000000000004</v>
          </cell>
          <cell r="O13">
            <v>4.4000000000000004</v>
          </cell>
          <cell r="P13">
            <v>4.3</v>
          </cell>
          <cell r="Q13">
            <v>4.2</v>
          </cell>
          <cell r="R13">
            <v>4.5</v>
          </cell>
          <cell r="S13">
            <v>4.5999999999999996</v>
          </cell>
        </row>
        <row r="14">
          <cell r="N14">
            <v>2</v>
          </cell>
          <cell r="O14">
            <v>1.8</v>
          </cell>
          <cell r="P14">
            <v>2.1</v>
          </cell>
          <cell r="Q14">
            <v>2.2999999999999998</v>
          </cell>
          <cell r="R14">
            <v>2.7</v>
          </cell>
          <cell r="S14">
            <v>2.2999999999999998</v>
          </cell>
        </row>
        <row r="15">
          <cell r="N15">
            <v>1</v>
          </cell>
          <cell r="O15">
            <v>0.8</v>
          </cell>
          <cell r="P15">
            <v>1</v>
          </cell>
          <cell r="Q15">
            <v>1.1000000000000001</v>
          </cell>
          <cell r="R15">
            <v>1.5</v>
          </cell>
          <cell r="S15">
            <v>1.3</v>
          </cell>
        </row>
        <row r="20">
          <cell r="N20">
            <v>31.3</v>
          </cell>
          <cell r="O20">
            <v>32.200000000000003</v>
          </cell>
          <cell r="P20">
            <v>33.5</v>
          </cell>
          <cell r="Q20">
            <v>36</v>
          </cell>
          <cell r="R20">
            <v>38.1</v>
          </cell>
          <cell r="S20">
            <v>39</v>
          </cell>
        </row>
        <row r="21">
          <cell r="N21">
            <v>19.100000000000001</v>
          </cell>
          <cell r="O21">
            <v>19.100000000000001</v>
          </cell>
          <cell r="P21">
            <v>19.600000000000001</v>
          </cell>
          <cell r="Q21">
            <v>19.8</v>
          </cell>
          <cell r="R21">
            <v>20.9</v>
          </cell>
          <cell r="S21">
            <v>21.1</v>
          </cell>
        </row>
        <row r="22">
          <cell r="N22">
            <v>7.8</v>
          </cell>
          <cell r="O22">
            <v>7.4</v>
          </cell>
          <cell r="P22">
            <v>7</v>
          </cell>
          <cell r="Q22">
            <v>7.9</v>
          </cell>
          <cell r="R22">
            <v>8.4</v>
          </cell>
          <cell r="S22">
            <v>7.6</v>
          </cell>
        </row>
        <row r="23">
          <cell r="N23">
            <v>3.2</v>
          </cell>
          <cell r="O23">
            <v>2.7</v>
          </cell>
          <cell r="P23">
            <v>2.7</v>
          </cell>
          <cell r="Q23">
            <v>3.5</v>
          </cell>
          <cell r="R23">
            <v>4.4000000000000004</v>
          </cell>
          <cell r="S23">
            <v>4.5</v>
          </cell>
        </row>
      </sheetData>
      <sheetData sheetId="1">
        <row r="16">
          <cell r="M16">
            <v>2.4</v>
          </cell>
          <cell r="N16">
            <v>2.2999999999999998</v>
          </cell>
          <cell r="O16">
            <v>2.2999999999999998</v>
          </cell>
          <cell r="P16">
            <v>2.4</v>
          </cell>
          <cell r="Q16">
            <v>2.7</v>
          </cell>
          <cell r="R16">
            <v>2.2999999999999998</v>
          </cell>
        </row>
        <row r="25">
          <cell r="M25">
            <v>8.1</v>
          </cell>
          <cell r="N25">
            <v>7</v>
          </cell>
          <cell r="O25">
            <v>6.9</v>
          </cell>
          <cell r="P25">
            <v>8.1</v>
          </cell>
          <cell r="Q25">
            <v>8.1</v>
          </cell>
          <cell r="R25">
            <v>7.3</v>
          </cell>
        </row>
        <row r="26">
          <cell r="M26">
            <v>18.5</v>
          </cell>
          <cell r="N26">
            <v>17.8</v>
          </cell>
          <cell r="O26">
            <v>17.899999999999999</v>
          </cell>
          <cell r="P26">
            <v>18</v>
          </cell>
          <cell r="Q26">
            <v>18.8</v>
          </cell>
          <cell r="R26">
            <v>18.600000000000001</v>
          </cell>
        </row>
        <row r="27">
          <cell r="M27">
            <v>17.5</v>
          </cell>
          <cell r="N27">
            <v>19</v>
          </cell>
          <cell r="O27">
            <v>18.600000000000001</v>
          </cell>
          <cell r="P27">
            <v>18.600000000000001</v>
          </cell>
          <cell r="Q27">
            <v>20.7</v>
          </cell>
          <cell r="R27">
            <v>20.9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MP"/>
      <sheetName val="DAMM"/>
      <sheetName val="Coef.budgetaire"/>
      <sheetName val="seuil de pauvreté"/>
      <sheetName val="vol.pauvrete"/>
      <sheetName val="%pauvreté"/>
      <sheetName val="Iindicateurs"/>
      <sheetName val="%vulnérabilité"/>
      <sheetName val="part(dep.totale)"/>
      <sheetName val="Transfert"/>
      <sheetName val="Feuil2"/>
      <sheetName val="Feuil1"/>
      <sheetName val="Feuil3"/>
      <sheetName val="Feuil4"/>
    </sheetNames>
    <sheetDataSet>
      <sheetData sheetId="0"/>
      <sheetData sheetId="1"/>
      <sheetData sheetId="2"/>
      <sheetData sheetId="3"/>
      <sheetData sheetId="4"/>
      <sheetData sheetId="5">
        <row r="5">
          <cell r="R5">
            <v>16.5</v>
          </cell>
          <cell r="AB5">
            <v>14.2</v>
          </cell>
          <cell r="AE5">
            <v>8.9</v>
          </cell>
          <cell r="AF5">
            <v>8.8000000000000007</v>
          </cell>
          <cell r="AI5">
            <v>6.2</v>
          </cell>
          <cell r="AL5">
            <v>4.8</v>
          </cell>
          <cell r="AM5">
            <v>1.7</v>
          </cell>
        </row>
        <row r="6">
          <cell r="R6">
            <v>10.4</v>
          </cell>
          <cell r="AB6">
            <v>7.9</v>
          </cell>
          <cell r="AE6">
            <v>4.9000000000000004</v>
          </cell>
          <cell r="AF6">
            <v>4.7</v>
          </cell>
          <cell r="AI6">
            <v>3.5</v>
          </cell>
          <cell r="AL6">
            <v>1.6</v>
          </cell>
          <cell r="AM6">
            <v>0.5</v>
          </cell>
        </row>
        <row r="7">
          <cell r="R7">
            <v>23</v>
          </cell>
          <cell r="AB7">
            <v>22</v>
          </cell>
          <cell r="AE7">
            <v>14.4</v>
          </cell>
          <cell r="AF7">
            <v>14.2</v>
          </cell>
          <cell r="AI7">
            <v>10</v>
          </cell>
          <cell r="AL7">
            <v>9.5</v>
          </cell>
          <cell r="AM7">
            <v>3.9</v>
          </cell>
        </row>
      </sheetData>
      <sheetData sheetId="6"/>
      <sheetData sheetId="7"/>
      <sheetData sheetId="8">
        <row r="17">
          <cell r="H17">
            <v>1.9</v>
          </cell>
          <cell r="U17">
            <v>2.6</v>
          </cell>
          <cell r="X17">
            <v>2.6</v>
          </cell>
          <cell r="AD17">
            <v>2.6</v>
          </cell>
          <cell r="AE17">
            <v>2.6</v>
          </cell>
          <cell r="AH17">
            <v>2.6</v>
          </cell>
          <cell r="AK17">
            <v>2.8</v>
          </cell>
        </row>
        <row r="18">
          <cell r="H18">
            <v>30.5</v>
          </cell>
          <cell r="U18">
            <v>28.8</v>
          </cell>
          <cell r="X18">
            <v>32.1</v>
          </cell>
          <cell r="AD18">
            <v>33.1</v>
          </cell>
          <cell r="AE18">
            <v>33</v>
          </cell>
          <cell r="AH18">
            <v>30</v>
          </cell>
          <cell r="AK18">
            <v>31.3</v>
          </cell>
        </row>
        <row r="19">
          <cell r="H19">
            <v>12.2</v>
          </cell>
          <cell r="U19">
            <v>11.8</v>
          </cell>
          <cell r="X19">
            <v>12.3</v>
          </cell>
          <cell r="AD19">
            <v>12.7</v>
          </cell>
          <cell r="AE19">
            <v>12</v>
          </cell>
          <cell r="AH19">
            <v>11.538461538461538</v>
          </cell>
          <cell r="AK19">
            <v>11.178571428571429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(piece,resid)"/>
      <sheetName val="piecemoy"/>
      <sheetName val="statu.occupation"/>
      <sheetName val="type.logement"/>
      <sheetName val="approvisionnement(eau)"/>
      <sheetName val="electricité"/>
      <sheetName val="assainissement"/>
      <sheetName val="PERG"/>
      <sheetName val="TER"/>
      <sheetName val="PAGER"/>
      <sheetName val="Routes rurales"/>
      <sheetName val="Transfert"/>
      <sheetName val="mat.construction"/>
      <sheetName val="confort"/>
      <sheetName val="ordures"/>
      <sheetName val="R.eclairage"/>
      <sheetName val="priorités"/>
      <sheetName val="Habitat-insalubre"/>
    </sheetNames>
    <sheetDataSet>
      <sheetData sheetId="0"/>
      <sheetData sheetId="1"/>
      <sheetData sheetId="2"/>
      <sheetData sheetId="3"/>
      <sheetData sheetId="4"/>
      <sheetData sheetId="5">
        <row r="5">
          <cell r="M5">
            <v>88.7</v>
          </cell>
          <cell r="AJ5">
            <v>98.9</v>
          </cell>
          <cell r="AK5">
            <v>99.3</v>
          </cell>
          <cell r="AL5">
            <v>99.3</v>
          </cell>
          <cell r="AM5">
            <v>99.1</v>
          </cell>
          <cell r="AN5">
            <v>99.3</v>
          </cell>
          <cell r="AO5">
            <v>99.5</v>
          </cell>
        </row>
        <row r="6">
          <cell r="M6">
            <v>11.9</v>
          </cell>
          <cell r="AJ6">
            <v>91.8</v>
          </cell>
          <cell r="AK6">
            <v>93.4</v>
          </cell>
          <cell r="AL6">
            <v>94.6</v>
          </cell>
          <cell r="AM6">
            <v>95</v>
          </cell>
          <cell r="AN6">
            <v>95.8</v>
          </cell>
          <cell r="AO6">
            <v>96.5</v>
          </cell>
        </row>
        <row r="7">
          <cell r="M7">
            <v>51.1</v>
          </cell>
          <cell r="AJ7">
            <v>96.5</v>
          </cell>
          <cell r="AK7">
            <v>97.3</v>
          </cell>
          <cell r="AL7">
            <v>97.8</v>
          </cell>
          <cell r="AM7">
            <v>97.8</v>
          </cell>
          <cell r="AN7">
            <v>98.1</v>
          </cell>
          <cell r="AO7">
            <v>98.5</v>
          </cell>
        </row>
      </sheetData>
      <sheetData sheetId="6"/>
      <sheetData sheetId="7"/>
      <sheetData sheetId="8">
        <row r="19">
          <cell r="T19">
            <v>98.95</v>
          </cell>
          <cell r="U19">
            <v>99.15</v>
          </cell>
          <cell r="V19">
            <v>99.43</v>
          </cell>
          <cell r="W19">
            <v>99.53</v>
          </cell>
          <cell r="X19">
            <v>99.64</v>
          </cell>
          <cell r="Y19">
            <v>99.72</v>
          </cell>
          <cell r="Z19">
            <v>99.78</v>
          </cell>
        </row>
      </sheetData>
      <sheetData sheetId="9">
        <row r="5">
          <cell r="V5">
            <v>94.5</v>
          </cell>
          <cell r="W5">
            <v>95</v>
          </cell>
          <cell r="X5">
            <v>96</v>
          </cell>
          <cell r="Y5">
            <v>96.6</v>
          </cell>
          <cell r="Z5">
            <v>97</v>
          </cell>
          <cell r="AA5">
            <v>97.4</v>
          </cell>
          <cell r="AB5">
            <v>97.8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">
          <cell r="T28">
            <v>42152</v>
          </cell>
          <cell r="U28">
            <v>42699</v>
          </cell>
          <cell r="V28">
            <v>39445</v>
          </cell>
          <cell r="W28">
            <v>39943</v>
          </cell>
          <cell r="X28">
            <v>45019</v>
          </cell>
        </row>
        <row r="29">
          <cell r="T29">
            <v>2118707</v>
          </cell>
          <cell r="U29">
            <v>2139351</v>
          </cell>
          <cell r="V29">
            <v>2099675</v>
          </cell>
          <cell r="W29">
            <v>2111100</v>
          </cell>
          <cell r="X29">
            <v>2195480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T1"/>
      <sheetName val="POP T"/>
      <sheetName val="POPU"/>
      <sheetName val="POPU rétropolée"/>
      <sheetName val="POPR"/>
      <sheetName val="POPR rétropolée"/>
      <sheetName val="POPT rétro"/>
      <sheetName val="POP.rétroprojection(age,sexe)"/>
      <sheetName val="Pop.légal (milieu)"/>
      <sheetName val="POP(n.région)"/>
      <sheetName val="Transfert"/>
      <sheetName val="pop totale"/>
      <sheetName val="pop urbaine"/>
      <sheetName val="pop rurale"/>
      <sheetName val="POPT"/>
      <sheetName val="Feuil1"/>
    </sheetNames>
    <sheetDataSet>
      <sheetData sheetId="0">
        <row r="4">
          <cell r="BD4">
            <v>20432.438999999998</v>
          </cell>
        </row>
        <row r="6">
          <cell r="AZ6">
            <v>31894</v>
          </cell>
          <cell r="BA6">
            <v>32245</v>
          </cell>
          <cell r="BB6">
            <v>32597</v>
          </cell>
          <cell r="BC6">
            <v>32950</v>
          </cell>
          <cell r="BD6">
            <v>33848.241999999998</v>
          </cell>
          <cell r="BE6">
            <v>34124.870000000003</v>
          </cell>
        </row>
        <row r="8">
          <cell r="AZ8">
            <v>57.835329529065028</v>
          </cell>
          <cell r="BA8">
            <v>58.309815475267477</v>
          </cell>
          <cell r="BB8">
            <v>58.772279657637206</v>
          </cell>
          <cell r="BC8">
            <v>59.220030349013655</v>
          </cell>
          <cell r="BD8">
            <v>60.3</v>
          </cell>
          <cell r="BE8">
            <v>60.811367193486745</v>
          </cell>
        </row>
      </sheetData>
      <sheetData sheetId="1">
        <row r="31">
          <cell r="AB31">
            <v>27.491064149996863</v>
          </cell>
          <cell r="AC31">
            <v>27.030547371685532</v>
          </cell>
          <cell r="AD31">
            <v>26.59753965088812</v>
          </cell>
          <cell r="AE31">
            <v>26.176024279210925</v>
          </cell>
          <cell r="AF31">
            <v>28.229904536375887</v>
          </cell>
          <cell r="AG31">
            <v>27.829544845152519</v>
          </cell>
        </row>
        <row r="32">
          <cell r="AB32">
            <v>19.900294726280805</v>
          </cell>
          <cell r="AC32">
            <v>19.65576058303613</v>
          </cell>
          <cell r="AD32">
            <v>19.372948430837194</v>
          </cell>
          <cell r="AE32">
            <v>19.07132018209408</v>
          </cell>
          <cell r="AF32">
            <v>17.997550571651733</v>
          </cell>
          <cell r="AG32">
            <v>17.771021545283542</v>
          </cell>
        </row>
        <row r="33">
          <cell r="AB33">
            <v>44.20267134884304</v>
          </cell>
          <cell r="AC33">
            <v>44.63947898899054</v>
          </cell>
          <cell r="AD33">
            <v>45.019480320274873</v>
          </cell>
          <cell r="AE33">
            <v>45.380880121396054</v>
          </cell>
          <cell r="AF33">
            <v>44.374404936618568</v>
          </cell>
          <cell r="AG33">
            <v>44.762734627267442</v>
          </cell>
        </row>
        <row r="34">
          <cell r="AB34">
            <v>8.2711481783407539</v>
          </cell>
          <cell r="AC34">
            <v>8.4943402077841519</v>
          </cell>
          <cell r="AD34">
            <v>8.7799490750682576</v>
          </cell>
          <cell r="AE34">
            <v>9.0773899848254924</v>
          </cell>
          <cell r="AF34">
            <v>9.3981399553538107</v>
          </cell>
          <cell r="AG34">
            <v>9.6366989822964886</v>
          </cell>
        </row>
      </sheetData>
      <sheetData sheetId="2">
        <row r="35">
          <cell r="AB35">
            <v>25.172657567023766</v>
          </cell>
          <cell r="AC35">
            <v>24.85576923076923</v>
          </cell>
          <cell r="AD35">
            <v>24.57484778500945</v>
          </cell>
          <cell r="AE35">
            <v>24.320280658308828</v>
          </cell>
          <cell r="AF35">
            <v>26.12755130142051</v>
          </cell>
          <cell r="AG35">
            <v>25.676765389026496</v>
          </cell>
        </row>
        <row r="36">
          <cell r="AB36">
            <v>18.549132633639676</v>
          </cell>
          <cell r="AC36">
            <v>18.231837606837605</v>
          </cell>
          <cell r="AD36">
            <v>17.914129750157464</v>
          </cell>
          <cell r="AE36">
            <v>17.582417582417584</v>
          </cell>
          <cell r="AF36">
            <v>17.560336541426071</v>
          </cell>
          <cell r="AG36">
            <v>17.282317678466448</v>
          </cell>
        </row>
        <row r="37">
          <cell r="AB37">
            <v>48.017836750231119</v>
          </cell>
          <cell r="AC37">
            <v>48.360042735042732</v>
          </cell>
          <cell r="AD37">
            <v>48.593323535586812</v>
          </cell>
          <cell r="AE37">
            <v>48.815972759634732</v>
          </cell>
          <cell r="AF37">
            <v>47.07517133147141</v>
          </cell>
          <cell r="AG37">
            <v>47.481177536406484</v>
          </cell>
        </row>
        <row r="38">
          <cell r="AB38">
            <v>8.2603730491054428</v>
          </cell>
          <cell r="AC38">
            <v>8.5523504273504276</v>
          </cell>
          <cell r="AD38">
            <v>8.9176989292462725</v>
          </cell>
          <cell r="AE38">
            <v>9.281328999638859</v>
          </cell>
          <cell r="AF38">
            <v>9.2369408256820122</v>
          </cell>
          <cell r="AG38">
            <v>9.5597393961005785</v>
          </cell>
        </row>
      </sheetData>
      <sheetData sheetId="3"/>
      <sheetData sheetId="4"/>
      <sheetData sheetId="5"/>
      <sheetData sheetId="6">
        <row r="28">
          <cell r="AJ28">
            <v>3189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"/>
      <sheetName val="Urbain"/>
      <sheetName val="Rural"/>
      <sheetName val="Accroissement pop"/>
      <sheetName val="Ménages"/>
      <sheetName val="Feuil1"/>
    </sheetNames>
    <sheetDataSet>
      <sheetData sheetId="0">
        <row r="22">
          <cell r="D22">
            <v>34486536</v>
          </cell>
          <cell r="E22">
            <v>34852121</v>
          </cell>
          <cell r="F22">
            <v>35219547</v>
          </cell>
          <cell r="G22">
            <v>35586616</v>
          </cell>
          <cell r="H22">
            <v>35951657</v>
          </cell>
          <cell r="I22">
            <v>36313189</v>
          </cell>
        </row>
        <row r="23">
          <cell r="D23">
            <v>9458217</v>
          </cell>
          <cell r="E23">
            <v>9418819</v>
          </cell>
          <cell r="F23">
            <v>9382224</v>
          </cell>
          <cell r="G23">
            <v>9350297</v>
          </cell>
          <cell r="H23">
            <v>9322281</v>
          </cell>
          <cell r="I23">
            <v>9295127</v>
          </cell>
        </row>
        <row r="24">
          <cell r="D24">
            <v>6045665</v>
          </cell>
          <cell r="E24">
            <v>6024047</v>
          </cell>
          <cell r="F24">
            <v>6002499</v>
          </cell>
          <cell r="G24">
            <v>5983758</v>
          </cell>
          <cell r="H24">
            <v>5969449</v>
          </cell>
          <cell r="I24">
            <v>5960896</v>
          </cell>
        </row>
        <row r="25">
          <cell r="D25">
            <v>15572072</v>
          </cell>
          <cell r="E25">
            <v>15865294</v>
          </cell>
          <cell r="F25">
            <v>16140356</v>
          </cell>
          <cell r="G25">
            <v>16387457</v>
          </cell>
          <cell r="H25">
            <v>16603287</v>
          </cell>
          <cell r="I25">
            <v>16792394</v>
          </cell>
        </row>
        <row r="26">
          <cell r="D26">
            <v>3410582</v>
          </cell>
          <cell r="E26">
            <v>3543961</v>
          </cell>
          <cell r="F26">
            <v>3694468</v>
          </cell>
          <cell r="G26">
            <v>3865104</v>
          </cell>
          <cell r="H26">
            <v>4056640</v>
          </cell>
          <cell r="I26">
            <v>4264772</v>
          </cell>
        </row>
        <row r="30">
          <cell r="D30">
            <v>61.342148135724614</v>
          </cell>
          <cell r="E30">
            <v>61.863049884395849</v>
          </cell>
          <cell r="F30">
            <v>62.374740367898539</v>
          </cell>
          <cell r="G30">
            <v>62.877894880479786</v>
          </cell>
          <cell r="H30">
            <v>63.372428147053142</v>
          </cell>
          <cell r="I30">
            <v>63.858065453849292</v>
          </cell>
        </row>
        <row r="55">
          <cell r="D55">
            <v>17305657</v>
          </cell>
          <cell r="E55">
            <v>17490129</v>
          </cell>
          <cell r="F55">
            <v>17675520</v>
          </cell>
          <cell r="G55">
            <v>17860669</v>
          </cell>
          <cell r="H55">
            <v>18044671</v>
          </cell>
          <cell r="I55">
            <v>18226713</v>
          </cell>
        </row>
      </sheetData>
      <sheetData sheetId="1">
        <row r="22">
          <cell r="D22">
            <v>21154782</v>
          </cell>
          <cell r="E22">
            <v>21560585</v>
          </cell>
          <cell r="F22">
            <v>21968101</v>
          </cell>
          <cell r="G22">
            <v>22376115</v>
          </cell>
          <cell r="H22">
            <v>22783438</v>
          </cell>
          <cell r="I22">
            <v>23188900</v>
          </cell>
        </row>
        <row r="23">
          <cell r="D23">
            <v>5342734</v>
          </cell>
          <cell r="E23">
            <v>5360755</v>
          </cell>
          <cell r="F23">
            <v>5383445</v>
          </cell>
          <cell r="G23">
            <v>5411053</v>
          </cell>
          <cell r="H23">
            <v>5442364</v>
          </cell>
          <cell r="I23">
            <v>5475269</v>
          </cell>
        </row>
        <row r="24">
          <cell r="D24">
            <v>3587507</v>
          </cell>
          <cell r="E24">
            <v>3580951</v>
          </cell>
          <cell r="F24">
            <v>3571290</v>
          </cell>
          <cell r="G24">
            <v>3562132</v>
          </cell>
          <cell r="H24">
            <v>3558329</v>
          </cell>
          <cell r="I24">
            <v>3560159</v>
          </cell>
        </row>
        <row r="25">
          <cell r="D25">
            <v>10131796</v>
          </cell>
          <cell r="E25">
            <v>10409716</v>
          </cell>
          <cell r="F25">
            <v>10676913</v>
          </cell>
          <cell r="G25">
            <v>10926604</v>
          </cell>
          <cell r="H25">
            <v>11153187</v>
          </cell>
          <cell r="I25">
            <v>11359869</v>
          </cell>
        </row>
        <row r="26">
          <cell r="D26">
            <v>2092745</v>
          </cell>
          <cell r="E26">
            <v>2209163</v>
          </cell>
          <cell r="F26">
            <v>2336453</v>
          </cell>
          <cell r="G26">
            <v>2476326</v>
          </cell>
          <cell r="H26">
            <v>2629558</v>
          </cell>
          <cell r="I26">
            <v>2793603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 par âge et sexe"/>
      <sheetName val="Pop par milieu"/>
      <sheetName val="POPT"/>
      <sheetName val="POPU"/>
      <sheetName val="POPR"/>
      <sheetName val="POPT rétro"/>
      <sheetName val="POP.rétroprojection(age,sexe)"/>
      <sheetName val="Pop.légal (milieu)"/>
      <sheetName val="POP(n.région)"/>
      <sheetName val="pop totale"/>
      <sheetName val="pop urbaine"/>
      <sheetName val="pop rurale"/>
      <sheetName val="2015MEC"/>
      <sheetName val="Transfert"/>
      <sheetName val="Feuil1"/>
    </sheetNames>
    <sheetDataSet>
      <sheetData sheetId="0"/>
      <sheetData sheetId="1"/>
      <sheetData sheetId="2"/>
      <sheetData sheetId="3"/>
      <sheetData sheetId="4"/>
      <sheetData sheetId="5">
        <row r="63">
          <cell r="AG63">
            <v>50.363704772057439</v>
          </cell>
          <cell r="AH63">
            <v>50.345790044968211</v>
          </cell>
          <cell r="AI63">
            <v>50.329784949535231</v>
          </cell>
          <cell r="AJ63">
            <v>50.315629742033387</v>
          </cell>
          <cell r="AK63">
            <v>50.174604240653522</v>
          </cell>
          <cell r="AL63">
            <v>50.177928882952514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"/>
      <sheetName val="Taille moy"/>
      <sheetName val="Menage(age)"/>
      <sheetName val="men( femmes)"/>
      <sheetName val="Transfert"/>
      <sheetName val="Feuil1"/>
      <sheetName val="Feuil2"/>
      <sheetName val="taille"/>
      <sheetName val="CM(age)"/>
      <sheetName val="Typ.Familles "/>
      <sheetName val="chef.menage"/>
    </sheetNames>
    <sheetDataSet>
      <sheetData sheetId="0">
        <row r="9">
          <cell r="X9">
            <v>3419.2820000000002</v>
          </cell>
          <cell r="AZ9">
            <v>6517</v>
          </cell>
          <cell r="BA9">
            <v>6665</v>
          </cell>
          <cell r="BB9">
            <v>6813</v>
          </cell>
          <cell r="BC9">
            <v>6962</v>
          </cell>
          <cell r="BD9">
            <v>7313.8059999999996</v>
          </cell>
          <cell r="BE9">
            <v>7503.0479999999998</v>
          </cell>
        </row>
        <row r="17">
          <cell r="BF17">
            <v>5139560</v>
          </cell>
          <cell r="BG17">
            <v>5307468</v>
          </cell>
          <cell r="BH17">
            <v>5475376</v>
          </cell>
          <cell r="BI17">
            <v>5643284</v>
          </cell>
          <cell r="BJ17">
            <v>5811193</v>
          </cell>
          <cell r="BK17">
            <v>5987089</v>
          </cell>
        </row>
        <row r="21">
          <cell r="BF21">
            <v>7690081</v>
          </cell>
          <cell r="BG21">
            <v>7877114</v>
          </cell>
          <cell r="BH21">
            <v>8064147</v>
          </cell>
          <cell r="BI21">
            <v>8251180</v>
          </cell>
          <cell r="BJ21">
            <v>8438212</v>
          </cell>
          <cell r="BK21">
            <v>8635577</v>
          </cell>
        </row>
      </sheetData>
      <sheetData sheetId="1">
        <row r="5">
          <cell r="AZ5">
            <v>4.8939696179223571</v>
          </cell>
          <cell r="BA5">
            <v>4.8379594898724685</v>
          </cell>
          <cell r="BB5">
            <v>4.7845295758109501</v>
          </cell>
          <cell r="BC5">
            <v>4.732835392128699</v>
          </cell>
          <cell r="BD5">
            <v>4.6279928671884383</v>
          </cell>
          <cell r="BE5">
            <v>4.55</v>
          </cell>
        </row>
        <row r="14">
          <cell r="BF14">
            <v>4.5</v>
          </cell>
          <cell r="BG14">
            <v>4.5</v>
          </cell>
          <cell r="BH14">
            <v>4.4000000000000004</v>
          </cell>
          <cell r="BI14">
            <v>4.4000000000000004</v>
          </cell>
          <cell r="BJ14">
            <v>4.3</v>
          </cell>
          <cell r="BK14">
            <v>4.2</v>
          </cell>
        </row>
        <row r="15">
          <cell r="BF15">
            <v>4.0999999999999996</v>
          </cell>
          <cell r="BG15">
            <v>4.0999999999999996</v>
          </cell>
          <cell r="BH15">
            <v>4</v>
          </cell>
          <cell r="BI15">
            <v>4</v>
          </cell>
          <cell r="BJ15">
            <v>3.9</v>
          </cell>
          <cell r="BK15">
            <v>3.9</v>
          </cell>
        </row>
        <row r="16">
          <cell r="BF16">
            <v>5.4</v>
          </cell>
          <cell r="BG16">
            <v>5.3</v>
          </cell>
          <cell r="BH16">
            <v>5.2</v>
          </cell>
          <cell r="BI16">
            <v>5.2</v>
          </cell>
          <cell r="BJ16">
            <v>5.0999999999999996</v>
          </cell>
          <cell r="BK16">
            <v>5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"/>
      <sheetName val="tx.natalite"/>
      <sheetName val="Transfert1"/>
      <sheetName val="Transfert2"/>
      <sheetName val="pop totale"/>
      <sheetName val="pop urbaine"/>
      <sheetName val="pop rurale"/>
      <sheetName val="POP2013"/>
      <sheetName val="Feuil1"/>
    </sheetNames>
    <sheetDataSet>
      <sheetData sheetId="0">
        <row r="15">
          <cell r="AI15">
            <v>2.19</v>
          </cell>
          <cell r="AJ15">
            <v>2.59</v>
          </cell>
          <cell r="AK15">
            <v>2.2000000000000002</v>
          </cell>
          <cell r="AL15">
            <v>2.1</v>
          </cell>
          <cell r="AM15">
            <v>2.2000000000000002</v>
          </cell>
          <cell r="AN15">
            <v>2.19</v>
          </cell>
          <cell r="AO15">
            <v>2.17</v>
          </cell>
          <cell r="AP15">
            <v>2.15</v>
          </cell>
          <cell r="AQ15">
            <v>2.13</v>
          </cell>
          <cell r="AR15">
            <v>2.12</v>
          </cell>
        </row>
        <row r="25">
          <cell r="AI25">
            <v>1.8</v>
          </cell>
          <cell r="AJ25">
            <v>2.15</v>
          </cell>
          <cell r="AK25">
            <v>1.8</v>
          </cell>
          <cell r="AL25">
            <v>1.8</v>
          </cell>
          <cell r="AM25">
            <v>2</v>
          </cell>
          <cell r="AN25">
            <v>1.99</v>
          </cell>
          <cell r="AO25">
            <v>1.98</v>
          </cell>
          <cell r="AP25">
            <v>1.96</v>
          </cell>
          <cell r="AQ25">
            <v>1.95</v>
          </cell>
          <cell r="AR25">
            <v>1.93</v>
          </cell>
        </row>
        <row r="35">
          <cell r="AI35">
            <v>2.7</v>
          </cell>
          <cell r="AJ35">
            <v>3.2</v>
          </cell>
          <cell r="AK35">
            <v>2.7</v>
          </cell>
          <cell r="AL35">
            <v>2.6317174921216719</v>
          </cell>
          <cell r="AM35">
            <v>2.5</v>
          </cell>
          <cell r="AN35">
            <v>2.4900000000000002</v>
          </cell>
          <cell r="AO35">
            <v>2.48</v>
          </cell>
          <cell r="AP35">
            <v>2.46</v>
          </cell>
          <cell r="AQ35">
            <v>2.44</v>
          </cell>
          <cell r="AR35">
            <v>2.42</v>
          </cell>
        </row>
      </sheetData>
      <sheetData sheetId="1">
        <row r="6">
          <cell r="AG6">
            <v>18.7</v>
          </cell>
          <cell r="AH6">
            <v>18.5</v>
          </cell>
          <cell r="AI6">
            <v>18.3</v>
          </cell>
          <cell r="AJ6">
            <v>18.100000000000001</v>
          </cell>
          <cell r="AK6">
            <v>17.899999999999999</v>
          </cell>
        </row>
        <row r="7">
          <cell r="AG7">
            <v>16.399999999999999</v>
          </cell>
          <cell r="AH7">
            <v>16.3</v>
          </cell>
          <cell r="AI7">
            <v>16.2</v>
          </cell>
          <cell r="AJ7">
            <v>16.100000000000001</v>
          </cell>
          <cell r="AK7">
            <v>16</v>
          </cell>
        </row>
        <row r="8">
          <cell r="AG8">
            <v>21.9</v>
          </cell>
          <cell r="AH8">
            <v>21.6</v>
          </cell>
          <cell r="AI8">
            <v>21.4</v>
          </cell>
          <cell r="AJ8">
            <v>21.1</v>
          </cell>
          <cell r="AK8">
            <v>20.7</v>
          </cell>
        </row>
      </sheetData>
      <sheetData sheetId="2"/>
      <sheetData sheetId="3"/>
      <sheetData sheetId="4">
        <row r="60">
          <cell r="J60">
            <v>17.600000000000001</v>
          </cell>
          <cell r="K60">
            <v>17.399999999999999</v>
          </cell>
          <cell r="L60">
            <v>17.2</v>
          </cell>
          <cell r="M60">
            <v>16.899999999999999</v>
          </cell>
          <cell r="N60">
            <v>16.7</v>
          </cell>
          <cell r="O60">
            <v>16.5</v>
          </cell>
        </row>
        <row r="61">
          <cell r="J61">
            <v>5.4</v>
          </cell>
          <cell r="K61">
            <v>5.2</v>
          </cell>
          <cell r="L61">
            <v>5.0999999999999996</v>
          </cell>
          <cell r="M61">
            <v>5.0999999999999996</v>
          </cell>
          <cell r="N61">
            <v>5</v>
          </cell>
          <cell r="O61">
            <v>5.0999999999999996</v>
          </cell>
        </row>
      </sheetData>
      <sheetData sheetId="5">
        <row r="57">
          <cell r="J57">
            <v>16.600000000000001</v>
          </cell>
          <cell r="K57">
            <v>16.5</v>
          </cell>
          <cell r="L57">
            <v>16.399999999999999</v>
          </cell>
          <cell r="M57">
            <v>16.2</v>
          </cell>
          <cell r="N57">
            <v>16.100000000000001</v>
          </cell>
          <cell r="O57">
            <v>15.9</v>
          </cell>
        </row>
      </sheetData>
      <sheetData sheetId="6">
        <row r="56">
          <cell r="K56">
            <v>19.100000000000001</v>
          </cell>
          <cell r="L56">
            <v>18.8</v>
          </cell>
          <cell r="M56">
            <v>18.5</v>
          </cell>
          <cell r="N56">
            <v>18.100000000000001</v>
          </cell>
          <cell r="O56">
            <v>17.8</v>
          </cell>
          <cell r="P56">
            <v>17.5</v>
          </cell>
        </row>
      </sheetData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-BF"/>
      <sheetName val="couverture"/>
      <sheetName val="couverture(region)"/>
      <sheetName val="Occupation"/>
      <sheetName val="ESSB"/>
      <sheetName val="paramedic"/>
      <sheetName val="mortalite"/>
      <sheetName val="mortalité maternelle"/>
      <sheetName val="Esp.vie"/>
      <sheetName val="Contraception"/>
      <sheetName val="Assistance"/>
      <sheetName val="couverture des soins prénatals"/>
      <sheetName val="VIH-SIDA"/>
      <sheetName val="MST"/>
      <sheetName val="vaccination"/>
      <sheetName val="Tx mortalité"/>
      <sheetName val="Transfert1"/>
      <sheetName val="Transfert2"/>
      <sheetName val="Feuil1"/>
      <sheetName val="Fvaccin"/>
    </sheetNames>
    <sheetDataSet>
      <sheetData sheetId="0"/>
      <sheetData sheetId="1">
        <row r="16">
          <cell r="AF16">
            <v>1629.7984401904182</v>
          </cell>
          <cell r="AI16">
            <v>1697.6627545390711</v>
          </cell>
          <cell r="AJ16">
            <v>1595.5893767241782</v>
          </cell>
          <cell r="AL16">
            <v>1492.8519232416688</v>
          </cell>
          <cell r="AM16">
            <v>1443.1283343577136</v>
          </cell>
          <cell r="AN16">
            <v>1397.0327798060691</v>
          </cell>
          <cell r="AO16">
            <v>1418</v>
          </cell>
        </row>
      </sheetData>
      <sheetData sheetId="2"/>
      <sheetData sheetId="3">
        <row r="5">
          <cell r="AF5">
            <v>4746532</v>
          </cell>
          <cell r="AJ5">
            <v>4878012</v>
          </cell>
          <cell r="AK5">
            <v>4816781</v>
          </cell>
          <cell r="AM5">
            <v>4744235</v>
          </cell>
        </row>
      </sheetData>
      <sheetData sheetId="4">
        <row r="6">
          <cell r="AG6">
            <v>2661</v>
          </cell>
          <cell r="AK6">
            <v>2865</v>
          </cell>
          <cell r="AL6">
            <v>2792</v>
          </cell>
          <cell r="AN6">
            <v>2865</v>
          </cell>
          <cell r="AP6">
            <v>2888</v>
          </cell>
          <cell r="AQ6">
            <v>2016</v>
          </cell>
        </row>
        <row r="7">
          <cell r="AG7">
            <v>12093.949642991356</v>
          </cell>
          <cell r="AK7">
            <v>11814.310645724257</v>
          </cell>
          <cell r="AL7">
            <v>12222.374641833811</v>
          </cell>
          <cell r="AN7">
            <v>12238</v>
          </cell>
          <cell r="AP7">
            <v>12322.235457063713</v>
          </cell>
          <cell r="AQ7">
            <v>12373</v>
          </cell>
        </row>
      </sheetData>
      <sheetData sheetId="5"/>
      <sheetData sheetId="6"/>
      <sheetData sheetId="7"/>
      <sheetData sheetId="8">
        <row r="5">
          <cell r="Z5">
            <v>71.7</v>
          </cell>
          <cell r="AJ5">
            <v>75.45</v>
          </cell>
          <cell r="AK5">
            <v>75.8</v>
          </cell>
          <cell r="AL5">
            <v>75.900000000000006</v>
          </cell>
          <cell r="AM5">
            <v>76.099999999999994</v>
          </cell>
          <cell r="AN5">
            <v>76.3</v>
          </cell>
          <cell r="AO5">
            <v>76.400000000000006</v>
          </cell>
        </row>
        <row r="6">
          <cell r="Z6">
            <v>70.599999999999994</v>
          </cell>
          <cell r="AJ6">
            <v>74.5</v>
          </cell>
          <cell r="AK6">
            <v>74.2</v>
          </cell>
          <cell r="AL6">
            <v>74.3</v>
          </cell>
          <cell r="AM6">
            <v>74.5</v>
          </cell>
          <cell r="AN6">
            <v>74.599999999999994</v>
          </cell>
          <cell r="AO6">
            <v>74.8</v>
          </cell>
          <cell r="AP6">
            <v>74.900000000000006</v>
          </cell>
        </row>
        <row r="7">
          <cell r="Z7">
            <v>73</v>
          </cell>
          <cell r="AJ7">
            <v>76.400000000000006</v>
          </cell>
          <cell r="AK7">
            <v>77.400000000000006</v>
          </cell>
          <cell r="AL7">
            <v>77.599999999999994</v>
          </cell>
          <cell r="AM7">
            <v>77.8</v>
          </cell>
          <cell r="AN7">
            <v>78</v>
          </cell>
          <cell r="AO7">
            <v>78.2</v>
          </cell>
          <cell r="AP7">
            <v>78.3</v>
          </cell>
        </row>
      </sheetData>
      <sheetData sheetId="9">
        <row r="5">
          <cell r="G5">
            <v>41.5</v>
          </cell>
          <cell r="J5">
            <v>50.3</v>
          </cell>
          <cell r="L5">
            <v>58.4</v>
          </cell>
          <cell r="M5">
            <v>58.8</v>
          </cell>
          <cell r="S5">
            <v>63</v>
          </cell>
          <cell r="Z5">
            <v>67.400000000000006</v>
          </cell>
          <cell r="AG5">
            <v>70.8</v>
          </cell>
        </row>
        <row r="6">
          <cell r="G6">
            <v>54.4</v>
          </cell>
          <cell r="J6">
            <v>64.2</v>
          </cell>
          <cell r="L6">
            <v>65.8</v>
          </cell>
          <cell r="M6">
            <v>65.8</v>
          </cell>
          <cell r="S6">
            <v>65.5</v>
          </cell>
          <cell r="Z6">
            <v>68.900000000000006</v>
          </cell>
          <cell r="AG6">
            <v>71.099999999999994</v>
          </cell>
        </row>
        <row r="7">
          <cell r="G7">
            <v>31.5</v>
          </cell>
          <cell r="J7">
            <v>39.200000000000003</v>
          </cell>
          <cell r="L7">
            <v>51.7</v>
          </cell>
          <cell r="M7">
            <v>50.7</v>
          </cell>
          <cell r="S7">
            <v>59.7</v>
          </cell>
          <cell r="Z7">
            <v>65.5</v>
          </cell>
          <cell r="AG7">
            <v>70.3</v>
          </cell>
        </row>
      </sheetData>
      <sheetData sheetId="10"/>
      <sheetData sheetId="11"/>
      <sheetData sheetId="12"/>
      <sheetData sheetId="13"/>
      <sheetData sheetId="14"/>
      <sheetData sheetId="15">
        <row r="6">
          <cell r="Y6">
            <v>5.0999999999999996</v>
          </cell>
          <cell r="Z6">
            <v>5.0999999999999996</v>
          </cell>
          <cell r="AA6">
            <v>5.0999999999999996</v>
          </cell>
          <cell r="AB6">
            <v>5.0999999999999996</v>
          </cell>
          <cell r="AC6">
            <v>5.6</v>
          </cell>
        </row>
      </sheetData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8"/>
  <sheetViews>
    <sheetView tabSelected="1" view="pageBreakPreview" zoomScale="55" zoomScaleNormal="55" zoomScaleSheetLayoutView="55" workbookViewId="0">
      <selection activeCell="A102" sqref="A102"/>
    </sheetView>
  </sheetViews>
  <sheetFormatPr baseColWidth="10" defaultColWidth="11.453125" defaultRowHeight="25.5"/>
  <cols>
    <col min="1" max="1" width="125.1796875" style="47" customWidth="1"/>
    <col min="2" max="2" width="7.1796875" style="7" hidden="1" customWidth="1"/>
    <col min="3" max="8" width="19.453125" style="7" customWidth="1"/>
    <col min="9" max="9" width="19.453125" style="1" customWidth="1"/>
    <col min="10" max="10" width="18.26953125" style="7" customWidth="1"/>
    <col min="11" max="16384" width="11.453125" style="7"/>
  </cols>
  <sheetData>
    <row r="1" spans="1:10" ht="1.5" customHeight="1">
      <c r="A1" s="30"/>
      <c r="B1" s="31"/>
      <c r="C1" s="24"/>
      <c r="D1" s="24"/>
      <c r="E1" s="24"/>
      <c r="F1" s="32"/>
      <c r="G1" s="17"/>
      <c r="H1" s="17"/>
    </row>
    <row r="2" spans="1:10" ht="30.5" thickBot="1">
      <c r="A2" s="33" t="s">
        <v>3</v>
      </c>
      <c r="B2" s="34"/>
      <c r="C2" s="35"/>
      <c r="D2" s="35"/>
      <c r="E2" s="36"/>
      <c r="F2" s="34"/>
      <c r="G2" s="34"/>
      <c r="H2" s="37"/>
      <c r="I2" s="37"/>
      <c r="J2" s="1"/>
    </row>
    <row r="3" spans="1:10" s="9" customFormat="1" ht="25.5" customHeight="1" thickBot="1">
      <c r="A3" s="38"/>
      <c r="B3" s="39"/>
      <c r="C3" s="40" t="s">
        <v>0</v>
      </c>
      <c r="D3" s="41"/>
      <c r="E3" s="41"/>
      <c r="F3" s="41"/>
      <c r="G3" s="41"/>
      <c r="H3" s="41"/>
      <c r="I3" s="41"/>
      <c r="J3" s="41"/>
    </row>
    <row r="4" spans="1:10" thickBot="1">
      <c r="A4" s="43"/>
      <c r="B4" s="44">
        <v>2001</v>
      </c>
      <c r="C4" s="15" t="s">
        <v>118</v>
      </c>
      <c r="D4" s="45" t="s">
        <v>5</v>
      </c>
      <c r="E4" s="45" t="s">
        <v>6</v>
      </c>
      <c r="F4" s="45" t="s">
        <v>96</v>
      </c>
      <c r="G4" s="45" t="s">
        <v>98</v>
      </c>
      <c r="H4" s="151">
        <v>2020</v>
      </c>
      <c r="I4" s="151">
        <v>2021</v>
      </c>
      <c r="J4" s="151"/>
    </row>
    <row r="5" spans="1:10" ht="3" customHeight="1">
      <c r="F5" s="47"/>
      <c r="G5" s="47"/>
      <c r="H5" s="47"/>
      <c r="I5" s="47"/>
    </row>
    <row r="6" spans="1:10" s="21" customFormat="1" ht="27" customHeight="1">
      <c r="A6" s="48" t="s">
        <v>7</v>
      </c>
      <c r="B6" s="49"/>
      <c r="C6" s="49"/>
      <c r="F6" s="22"/>
      <c r="G6" s="22"/>
      <c r="H6" s="22"/>
      <c r="I6" s="22"/>
    </row>
    <row r="7" spans="1:10" s="21" customFormat="1" ht="29.25" customHeight="1">
      <c r="A7" s="50" t="s">
        <v>8</v>
      </c>
      <c r="B7" s="51">
        <f>[1]social!F8</f>
        <v>28833</v>
      </c>
      <c r="C7" s="51">
        <f>AVERAGE([4]POPT1!AZ6:BE6)</f>
        <v>32943.185333333335</v>
      </c>
      <c r="D7" s="51">
        <f>[5]National!D22/1000</f>
        <v>34486.536</v>
      </c>
      <c r="E7" s="51">
        <f>[5]National!E22/1000</f>
        <v>34852.120999999999</v>
      </c>
      <c r="F7" s="145">
        <f>[5]National!F22/1000</f>
        <v>35219.546999999999</v>
      </c>
      <c r="G7" s="145">
        <f>[5]National!G22/1000</f>
        <v>35586.616000000002</v>
      </c>
      <c r="H7" s="145">
        <f>[5]National!H22/1000</f>
        <v>35951.656999999999</v>
      </c>
      <c r="I7" s="145">
        <f>[5]National!I22/1000</f>
        <v>36313.188999999998</v>
      </c>
    </row>
    <row r="8" spans="1:10" s="21" customFormat="1" ht="32.25" customHeight="1">
      <c r="A8" s="52" t="s">
        <v>9</v>
      </c>
      <c r="B8" s="53">
        <f>[1]social!F9</f>
        <v>54.545139250164745</v>
      </c>
      <c r="C8" s="53">
        <f>AVERAGE([4]POPT1!$AZ$8:$BE$8)</f>
        <v>59.208137034078355</v>
      </c>
      <c r="D8" s="53">
        <f>[5]National!D30</f>
        <v>61.342148135724614</v>
      </c>
      <c r="E8" s="53">
        <f>[5]National!E30</f>
        <v>61.863049884395849</v>
      </c>
      <c r="F8" s="53">
        <f>[5]National!F30</f>
        <v>62.374740367898539</v>
      </c>
      <c r="G8" s="70">
        <f>[5]National!G30</f>
        <v>62.877894880479786</v>
      </c>
      <c r="H8" s="70">
        <f>[5]National!H30</f>
        <v>63.372428147053142</v>
      </c>
      <c r="I8" s="70">
        <f>[5]National!I30</f>
        <v>63.858065453849292</v>
      </c>
    </row>
    <row r="9" spans="1:10" s="21" customFormat="1" ht="32.25" customHeight="1">
      <c r="A9" s="52" t="s">
        <v>10</v>
      </c>
      <c r="B9" s="53">
        <f>[1]social!F10</f>
        <v>50.250168230487525</v>
      </c>
      <c r="C9" s="53">
        <f>AVERAGE('[6]POPT rétro'!$AG$63:$AL$63)</f>
        <v>50.284573772033383</v>
      </c>
      <c r="D9" s="53">
        <f>[5]National!D55/[5]National!D22*100</f>
        <v>50.18090828258309</v>
      </c>
      <c r="E9" s="53">
        <f>[5]National!E55/[5]National!E22*100</f>
        <v>50.183829558034645</v>
      </c>
      <c r="F9" s="53">
        <f>[5]National!F55/[5]National!F22*100</f>
        <v>50.186676165937058</v>
      </c>
      <c r="G9" s="70">
        <f>[5]National!G55/[5]National!G22*100</f>
        <v>50.189287455710875</v>
      </c>
      <c r="H9" s="70">
        <f>[5]National!H55/[5]National!H22*100</f>
        <v>50.191486306180543</v>
      </c>
      <c r="I9" s="70">
        <f>[5]National!I55/[5]National!I22*100</f>
        <v>50.193093754448284</v>
      </c>
    </row>
    <row r="10" spans="1:10" s="21" customFormat="1" ht="32.25" customHeight="1">
      <c r="A10" s="54" t="s">
        <v>11</v>
      </c>
      <c r="B10" s="53"/>
      <c r="C10" s="18"/>
      <c r="D10" s="55"/>
      <c r="F10" s="26"/>
      <c r="G10" s="26"/>
      <c r="H10" s="26"/>
      <c r="I10" s="26"/>
    </row>
    <row r="11" spans="1:10" s="21" customFormat="1" ht="32.25" customHeight="1">
      <c r="A11" s="56" t="s">
        <v>12</v>
      </c>
      <c r="B11" s="53"/>
      <c r="C11" s="18"/>
      <c r="D11" s="53"/>
      <c r="F11" s="26"/>
      <c r="G11" s="26"/>
      <c r="H11" s="26"/>
      <c r="I11" s="26"/>
    </row>
    <row r="12" spans="1:10" s="21" customFormat="1" ht="29.25" customHeight="1">
      <c r="A12" s="57" t="s">
        <v>13</v>
      </c>
      <c r="B12" s="53">
        <f>[1]social!F13</f>
        <v>31.597531710661642</v>
      </c>
      <c r="C12" s="53">
        <f>AVERAGE('[4]POP T'!AB31:AG31)</f>
        <v>27.225770805551644</v>
      </c>
      <c r="D12" s="53">
        <f>[5]National!D23/[5]National!D22*100</f>
        <v>27.425824965429985</v>
      </c>
      <c r="E12" s="53">
        <f>[5]National!E23/[5]National!E22*100</f>
        <v>27.025095545834933</v>
      </c>
      <c r="F12" s="53">
        <f>[5]National!F23/[5]National!F22*100</f>
        <v>26.639252344727772</v>
      </c>
      <c r="G12" s="70">
        <f>[5]National!G23/[5]National!G22*100</f>
        <v>26.274757341355524</v>
      </c>
      <c r="H12" s="70">
        <f>[5]National!H23/[5]National!H22*100</f>
        <v>25.930045449643668</v>
      </c>
      <c r="I12" s="70">
        <f>[5]National!I23/[5]National!I22*100</f>
        <v>25.59711018495236</v>
      </c>
    </row>
    <row r="13" spans="1:10" s="21" customFormat="1" ht="29.25" customHeight="1">
      <c r="A13" s="57" t="s">
        <v>14</v>
      </c>
      <c r="B13" s="53">
        <f>[1]social!F14</f>
        <v>21.268426465546796</v>
      </c>
      <c r="C13" s="53">
        <f>AVERAGE('[4]POP T'!AB32:AG32)</f>
        <v>18.961482673197249</v>
      </c>
      <c r="D13" s="53">
        <f>[5]National!D24/[5]National!D22*100</f>
        <v>17.530508138016529</v>
      </c>
      <c r="E13" s="53">
        <f>[5]National!E24/[5]National!E22*100</f>
        <v>17.284592234716502</v>
      </c>
      <c r="F13" s="53">
        <f>[5]National!F24/[5]National!F22*100</f>
        <v>17.043089736503426</v>
      </c>
      <c r="G13" s="70">
        <f>[5]National!G24/[5]National!G22*100</f>
        <v>16.814630534131147</v>
      </c>
      <c r="H13" s="70">
        <f>[5]National!H24/[5]National!H22*100</f>
        <v>16.604099777654199</v>
      </c>
      <c r="I13" s="70">
        <f>[5]National!I24/[5]National!I22*100</f>
        <v>16.415236899188336</v>
      </c>
    </row>
    <row r="14" spans="1:10" s="21" customFormat="1" ht="29.25" customHeight="1">
      <c r="A14" s="57" t="s">
        <v>15</v>
      </c>
      <c r="B14" s="53">
        <f>[1]social!F15</f>
        <v>39.756599245800487</v>
      </c>
      <c r="C14" s="53">
        <f>AVERAGE('[4]POP T'!AB33:AG33)</f>
        <v>44.729941723898413</v>
      </c>
      <c r="D14" s="53">
        <f>[5]National!D25/[5]National!D22*100</f>
        <v>45.154062443383701</v>
      </c>
      <c r="E14" s="53">
        <f>[5]National!E25/[5]National!E22*100</f>
        <v>45.521746007940237</v>
      </c>
      <c r="F14" s="53">
        <f>[5]National!F25/[5]National!F22*100</f>
        <v>45.827835321107344</v>
      </c>
      <c r="G14" s="70">
        <f>[5]National!G25/[5]National!G22*100</f>
        <v>46.049495124796358</v>
      </c>
      <c r="H14" s="70">
        <f>[5]National!H25/[5]National!H22*100</f>
        <v>46.182258024991732</v>
      </c>
      <c r="I14" s="70">
        <f>[5]National!I25/[5]National!I22*100</f>
        <v>46.243236858101341</v>
      </c>
    </row>
    <row r="15" spans="1:10" s="21" customFormat="1" ht="29.25" customHeight="1">
      <c r="A15" s="57" t="s">
        <v>16</v>
      </c>
      <c r="B15" s="53">
        <f>[1]social!F16</f>
        <v>7.3774425779910864</v>
      </c>
      <c r="C15" s="53">
        <f>AVERAGE('[4]POP T'!AB34:AG34)</f>
        <v>8.9429443972781595</v>
      </c>
      <c r="D15" s="53">
        <f>[5]National!D26/[5]National!D22*100</f>
        <v>9.8896044531697811</v>
      </c>
      <c r="E15" s="53">
        <f>[5]National!E26/[5]National!E22*100</f>
        <v>10.168566211508333</v>
      </c>
      <c r="F15" s="53">
        <f>[5]National!F26/[5]National!F22*100</f>
        <v>10.489822597661464</v>
      </c>
      <c r="G15" s="70">
        <f>[5]National!G26/[5]National!G22*100</f>
        <v>10.861116999716973</v>
      </c>
      <c r="H15" s="70">
        <f>[5]National!H26/[5]National!H22*100</f>
        <v>11.283596747710405</v>
      </c>
      <c r="I15" s="70">
        <f>[5]National!I26/[5]National!I22*100</f>
        <v>11.744416057757968</v>
      </c>
    </row>
    <row r="16" spans="1:10" s="21" customFormat="1" ht="29.25" customHeight="1">
      <c r="A16" s="56" t="s">
        <v>17</v>
      </c>
      <c r="B16" s="53">
        <f>[1]social!F17</f>
        <v>0</v>
      </c>
      <c r="C16" s="18"/>
      <c r="D16" s="1"/>
      <c r="F16" s="26"/>
      <c r="G16" s="26"/>
      <c r="H16" s="26"/>
      <c r="I16" s="26"/>
    </row>
    <row r="17" spans="1:10" s="21" customFormat="1" ht="29.25" customHeight="1">
      <c r="A17" s="57" t="s">
        <v>13</v>
      </c>
      <c r="B17" s="53">
        <f>[1]social!F18</f>
        <v>27.600457782299088</v>
      </c>
      <c r="C17" s="53">
        <f>AVERAGE([4]POPU!AB35:AG35)</f>
        <v>25.121311988593046</v>
      </c>
      <c r="D17" s="53">
        <f>[5]Urbain!D23/[5]Urbain!D22*100</f>
        <v>25.255443426455543</v>
      </c>
      <c r="E17" s="53">
        <f>[5]Urbain!E23/[5]Urbain!E22*100</f>
        <v>24.863680646884116</v>
      </c>
      <c r="F17" s="53">
        <f>[5]Urbain!F23/[5]Urbain!F22*100</f>
        <v>24.505736749844694</v>
      </c>
      <c r="G17" s="70">
        <f>[5]Urbain!G23/[5]Urbain!G22*100</f>
        <v>24.182272034265111</v>
      </c>
      <c r="H17" s="70">
        <f>[5]Urbain!H23/[5]Urbain!H22*100</f>
        <v>23.887369412816451</v>
      </c>
      <c r="I17" s="70">
        <f>[5]Urbain!I23/[5]Urbain!I22*100</f>
        <v>23.611594340395619</v>
      </c>
    </row>
    <row r="18" spans="1:10" s="21" customFormat="1" ht="29.25" customHeight="1">
      <c r="A18" s="57" t="s">
        <v>14</v>
      </c>
      <c r="B18" s="53">
        <f>[1]social!F19</f>
        <v>20.180569684638861</v>
      </c>
      <c r="C18" s="53">
        <f>AVERAGE([4]POPU!AB36:AG36)</f>
        <v>17.853361965490809</v>
      </c>
      <c r="D18" s="53">
        <f>[5]Urbain!D24/[5]Urbain!D22*100</f>
        <v>16.958373761544792</v>
      </c>
      <c r="E18" s="53">
        <f>[5]Urbain!E24/[5]Urbain!E22*100</f>
        <v>16.608784038095443</v>
      </c>
      <c r="F18" s="53">
        <f>[5]Urbain!F24/[5]Urbain!F22*100</f>
        <v>16.256707851079163</v>
      </c>
      <c r="G18" s="70">
        <f>[5]Urbain!G24/[5]Urbain!G22*100</f>
        <v>15.919349717321349</v>
      </c>
      <c r="H18" s="70">
        <f>[5]Urbain!H24/[5]Urbain!H22*100</f>
        <v>15.618051147504605</v>
      </c>
      <c r="I18" s="70">
        <f>[5]Urbain!I24/[5]Urbain!I22*100</f>
        <v>15.352858479703652</v>
      </c>
    </row>
    <row r="19" spans="1:10" s="21" customFormat="1" ht="29.25" customHeight="1">
      <c r="A19" s="57" t="s">
        <v>15</v>
      </c>
      <c r="B19" s="53">
        <f>[1]social!F20</f>
        <v>44.951678535096647</v>
      </c>
      <c r="C19" s="53">
        <f>AVERAGE([4]POPU!AB37:AG37)</f>
        <v>48.05725410806221</v>
      </c>
      <c r="D19" s="53">
        <f>[5]Urbain!D25/[5]Urbain!D22*100</f>
        <v>47.893644094276176</v>
      </c>
      <c r="E19" s="53">
        <f>[5]Urbain!E25/[5]Urbain!E22*100</f>
        <v>48.281231701273413</v>
      </c>
      <c r="F19" s="53">
        <f>[5]Urbain!F25/[5]Urbain!F22*100</f>
        <v>48.601893263327582</v>
      </c>
      <c r="G19" s="70">
        <f>[5]Urbain!G25/[5]Urbain!G22*100</f>
        <v>48.831550964052518</v>
      </c>
      <c r="H19" s="70">
        <f>[5]Urbain!H25/[5]Urbain!H22*100</f>
        <v>48.953046506852914</v>
      </c>
      <c r="I19" s="70">
        <f>[5]Urbain!I25/[5]Urbain!I22*100</f>
        <v>48.988390997416872</v>
      </c>
    </row>
    <row r="20" spans="1:10" s="21" customFormat="1" ht="29.25" customHeight="1">
      <c r="A20" s="57" t="s">
        <v>16</v>
      </c>
      <c r="B20" s="53">
        <f>[1]social!F21</f>
        <v>7.2609359104781284</v>
      </c>
      <c r="C20" s="53">
        <f>AVERAGE([4]POPU!AB38:AG38)</f>
        <v>8.9680719378539333</v>
      </c>
      <c r="D20" s="53">
        <f>[5]Urbain!D26/[5]Urbain!D22*100</f>
        <v>9.8925387177234914</v>
      </c>
      <c r="E20" s="53">
        <f>[5]Urbain!E26/[5]Urbain!E22*100</f>
        <v>10.246303613747029</v>
      </c>
      <c r="F20" s="53">
        <f>[5]Urbain!F26/[5]Urbain!F22*100</f>
        <v>10.635662135748557</v>
      </c>
      <c r="G20" s="70">
        <f>[5]Urbain!G26/[5]Urbain!G22*100</f>
        <v>11.066827284361025</v>
      </c>
      <c r="H20" s="70">
        <f>[5]Urbain!H26/[5]Urbain!H22*100</f>
        <v>11.54153293282603</v>
      </c>
      <c r="I20" s="70">
        <f>[5]Urbain!I26/[5]Urbain!I22*100</f>
        <v>12.04715618248386</v>
      </c>
    </row>
    <row r="21" spans="1:10" s="21" customFormat="1" ht="46.5" customHeight="1">
      <c r="A21" s="58" t="s">
        <v>18</v>
      </c>
      <c r="B21" s="51">
        <f>[1]social!F22</f>
        <v>5354</v>
      </c>
      <c r="C21" s="51">
        <f>AVERAGE([7]effectif!$AZ$9:$BE$9)</f>
        <v>6962.3090000000002</v>
      </c>
      <c r="D21" s="51">
        <f>[7]effectif!BF21/1000</f>
        <v>7690.0810000000001</v>
      </c>
      <c r="E21" s="51">
        <f>[7]effectif!BG21/1000</f>
        <v>7877.1139999999996</v>
      </c>
      <c r="F21" s="51">
        <f>[7]effectif!BH21/1000</f>
        <v>8064.1469999999999</v>
      </c>
      <c r="G21" s="145">
        <f>[7]effectif!BI21/1000</f>
        <v>8251.18</v>
      </c>
      <c r="H21" s="145">
        <f>[7]effectif!BJ21/1000</f>
        <v>8438.2119999999995</v>
      </c>
      <c r="I21" s="145">
        <f>[7]effectif!BK21/1000</f>
        <v>8635.5769999999993</v>
      </c>
    </row>
    <row r="22" spans="1:10" s="21" customFormat="1" ht="32.25" customHeight="1">
      <c r="A22" s="56" t="s">
        <v>19</v>
      </c>
      <c r="B22" s="53">
        <f>[1]social!F23</f>
        <v>63.970862906238324</v>
      </c>
      <c r="C22" s="53">
        <v>65.2</v>
      </c>
      <c r="D22" s="53">
        <f>[7]effectif!BF17/[7]effectif!BF21*100</f>
        <v>66.833626329813683</v>
      </c>
      <c r="E22" s="53">
        <f>[7]effectif!BG17/[7]effectif!BG21*100</f>
        <v>67.378331708795898</v>
      </c>
      <c r="F22" s="53">
        <f>[7]effectif!BH17/[7]effectif!BH21*100</f>
        <v>67.897770216738365</v>
      </c>
      <c r="G22" s="70">
        <f>[7]effectif!BI17/[7]effectif!BI21*100</f>
        <v>68.393660058318929</v>
      </c>
      <c r="H22" s="70">
        <f>[7]effectif!BJ17/[7]effectif!BJ21*100</f>
        <v>68.867587114426613</v>
      </c>
      <c r="I22" s="70">
        <f>[7]effectif!BK17/[7]effectif!BK21*100</f>
        <v>69.330503335214317</v>
      </c>
    </row>
    <row r="23" spans="1:10" ht="32.25" customHeight="1">
      <c r="A23" s="58" t="s">
        <v>20</v>
      </c>
      <c r="B23" s="53">
        <f>[1]social!F24</f>
        <v>5.3853193873739258</v>
      </c>
      <c r="C23" s="59">
        <f>AVERAGE('[7]Taille moy'!$AZ$5:$BE$5)</f>
        <v>4.7378811571538195</v>
      </c>
      <c r="D23" s="59">
        <f>'[7]Taille moy'!BF14</f>
        <v>4.5</v>
      </c>
      <c r="E23" s="59">
        <f>'[7]Taille moy'!BG14</f>
        <v>4.5</v>
      </c>
      <c r="F23" s="59">
        <f>'[7]Taille moy'!BH14</f>
        <v>4.4000000000000004</v>
      </c>
      <c r="G23" s="154">
        <f>'[7]Taille moy'!BI14</f>
        <v>4.4000000000000004</v>
      </c>
      <c r="H23" s="154">
        <f>'[7]Taille moy'!BJ14</f>
        <v>4.3</v>
      </c>
      <c r="I23" s="154">
        <f>'[7]Taille moy'!BK14</f>
        <v>4.2</v>
      </c>
    </row>
    <row r="24" spans="1:10" s="21" customFormat="1" ht="32.25" customHeight="1">
      <c r="A24" s="60" t="s">
        <v>17</v>
      </c>
      <c r="B24" s="53">
        <f>[1]social!F25</f>
        <v>4.5918248175182486</v>
      </c>
      <c r="C24" s="53">
        <f>AVERAGE('[7]Taille moy'!$AZ$5:$BE$5)</f>
        <v>4.7378811571538195</v>
      </c>
      <c r="D24" s="53">
        <f>'[7]Taille moy'!BF15</f>
        <v>4.0999999999999996</v>
      </c>
      <c r="E24" s="53">
        <f>'[7]Taille moy'!BG15</f>
        <v>4.0999999999999996</v>
      </c>
      <c r="F24" s="53">
        <f>'[7]Taille moy'!BH15</f>
        <v>4</v>
      </c>
      <c r="G24" s="70">
        <f>'[7]Taille moy'!BI15</f>
        <v>4</v>
      </c>
      <c r="H24" s="70">
        <f>'[7]Taille moy'!BJ15</f>
        <v>3.9</v>
      </c>
      <c r="I24" s="70">
        <f>'[7]Taille moy'!BK15</f>
        <v>3.9</v>
      </c>
    </row>
    <row r="25" spans="1:10" s="21" customFormat="1" ht="32.25" customHeight="1">
      <c r="A25" s="60" t="s">
        <v>21</v>
      </c>
      <c r="B25" s="53">
        <f>[1]social!F26</f>
        <v>6.7941938828408501</v>
      </c>
      <c r="C25" s="53">
        <f>AVERAGE('[7]Taille moy'!$AZ$5:$BE$5)</f>
        <v>4.7378811571538195</v>
      </c>
      <c r="D25" s="53">
        <f>'[7]Taille moy'!BF16</f>
        <v>5.4</v>
      </c>
      <c r="E25" s="53">
        <f>'[7]Taille moy'!BG16</f>
        <v>5.3</v>
      </c>
      <c r="F25" s="53">
        <f>'[7]Taille moy'!BH16</f>
        <v>5.2</v>
      </c>
      <c r="G25" s="70">
        <f>'[7]Taille moy'!BI16</f>
        <v>5.2</v>
      </c>
      <c r="H25" s="70">
        <f>'[7]Taille moy'!BJ16</f>
        <v>5.0999999999999996</v>
      </c>
      <c r="I25" s="70">
        <f>'[7]Taille moy'!BK16</f>
        <v>5</v>
      </c>
    </row>
    <row r="26" spans="1:10" ht="6.75" customHeight="1" thickBot="1">
      <c r="A26" s="2"/>
      <c r="B26" s="3"/>
      <c r="C26" s="4"/>
      <c r="D26" s="3"/>
      <c r="E26" s="5"/>
      <c r="F26" s="5"/>
      <c r="G26" s="6"/>
      <c r="H26" s="6"/>
      <c r="I26" s="6"/>
      <c r="J26" s="47"/>
    </row>
    <row r="27" spans="1:10" s="9" customFormat="1" ht="25.5" customHeight="1" thickBot="1">
      <c r="A27" s="38"/>
      <c r="B27" s="39"/>
      <c r="C27" s="40" t="s">
        <v>0</v>
      </c>
      <c r="D27" s="41"/>
      <c r="E27" s="41"/>
      <c r="F27" s="41"/>
      <c r="G27" s="41"/>
      <c r="H27" s="41"/>
      <c r="I27" s="41"/>
      <c r="J27" s="42"/>
    </row>
    <row r="28" spans="1:10" thickBot="1">
      <c r="A28" s="43"/>
      <c r="B28" s="44">
        <v>2001</v>
      </c>
      <c r="C28" s="15" t="s">
        <v>118</v>
      </c>
      <c r="D28" s="151">
        <v>2016</v>
      </c>
      <c r="E28" s="151">
        <v>2017</v>
      </c>
      <c r="F28" s="151">
        <v>2018</v>
      </c>
      <c r="G28" s="151">
        <v>2019</v>
      </c>
      <c r="H28" s="45"/>
      <c r="I28" s="45"/>
      <c r="J28" s="46"/>
    </row>
    <row r="29" spans="1:10" s="21" customFormat="1" ht="15" customHeight="1">
      <c r="A29" s="60"/>
      <c r="B29" s="49"/>
      <c r="C29" s="49"/>
      <c r="F29" s="26"/>
      <c r="G29" s="26"/>
      <c r="H29" s="26"/>
      <c r="I29" s="26"/>
    </row>
    <row r="30" spans="1:10" s="21" customFormat="1" ht="32.25" customHeight="1">
      <c r="A30" s="61" t="s">
        <v>124</v>
      </c>
      <c r="B30" s="62">
        <f>[1]social!F29</f>
        <v>5.52</v>
      </c>
      <c r="C30" s="62">
        <f>+AVERAGE([8]ISF!$AI$15:$AN$15)</f>
        <v>2.2450000000000001</v>
      </c>
      <c r="D30" s="62">
        <f>+[8]ISF!AO15</f>
        <v>2.17</v>
      </c>
      <c r="E30" s="62">
        <f>+[8]ISF!AP15</f>
        <v>2.15</v>
      </c>
      <c r="F30" s="62">
        <f>+[8]ISF!AQ15</f>
        <v>2.13</v>
      </c>
      <c r="G30" s="62">
        <f>+[8]ISF!AR15</f>
        <v>2.12</v>
      </c>
      <c r="H30" s="26"/>
      <c r="I30" s="26"/>
    </row>
    <row r="31" spans="1:10" s="21" customFormat="1" ht="32.25" customHeight="1">
      <c r="A31" s="60" t="s">
        <v>17</v>
      </c>
      <c r="B31" s="63">
        <f>[1]social!F30</f>
        <v>4.28</v>
      </c>
      <c r="C31" s="63">
        <f>+AVERAGE([8]ISF!$AI$25:$AN$25)</f>
        <v>1.9233333333333336</v>
      </c>
      <c r="D31" s="63">
        <f>+[8]ISF!AO25</f>
        <v>1.98</v>
      </c>
      <c r="E31" s="63">
        <f>+[8]ISF!AP25</f>
        <v>1.96</v>
      </c>
      <c r="F31" s="63">
        <f>+[8]ISF!AQ25</f>
        <v>1.95</v>
      </c>
      <c r="G31" s="63">
        <f>+[8]ISF!AR25</f>
        <v>1.93</v>
      </c>
      <c r="H31" s="26"/>
      <c r="I31" s="26"/>
    </row>
    <row r="32" spans="1:10" s="21" customFormat="1" ht="32.25" customHeight="1">
      <c r="A32" s="60" t="s">
        <v>21</v>
      </c>
      <c r="B32" s="64">
        <f>[1]social!F31</f>
        <v>6.59</v>
      </c>
      <c r="C32" s="63">
        <f>+AVERAGE([8]ISF!$AI$35:$AN$35)</f>
        <v>2.7036195820202789</v>
      </c>
      <c r="D32" s="64">
        <f>+[8]ISF!AO35</f>
        <v>2.48</v>
      </c>
      <c r="E32" s="64">
        <f>+[8]ISF!AP35</f>
        <v>2.46</v>
      </c>
      <c r="F32" s="64">
        <f>+[8]ISF!AQ35</f>
        <v>2.44</v>
      </c>
      <c r="G32" s="64">
        <f>+[8]ISF!AR35</f>
        <v>2.42</v>
      </c>
    </row>
    <row r="33" spans="1:10" s="21" customFormat="1" ht="11.25" customHeight="1" thickBot="1">
      <c r="A33" s="60"/>
      <c r="B33" s="64"/>
      <c r="C33" s="65"/>
      <c r="D33" s="64"/>
      <c r="E33" s="64"/>
      <c r="F33" s="64"/>
    </row>
    <row r="34" spans="1:10" s="9" customFormat="1" ht="25.5" customHeight="1" thickBot="1">
      <c r="A34" s="66"/>
      <c r="B34" s="67"/>
      <c r="C34" s="40" t="s">
        <v>0</v>
      </c>
      <c r="D34" s="41"/>
      <c r="E34" s="41"/>
      <c r="F34" s="41"/>
      <c r="G34" s="41"/>
      <c r="H34" s="41"/>
      <c r="I34" s="41"/>
      <c r="J34" s="42"/>
    </row>
    <row r="35" spans="1:10" thickBot="1">
      <c r="A35" s="43"/>
      <c r="B35" s="44"/>
      <c r="C35" s="15" t="s">
        <v>118</v>
      </c>
      <c r="D35" s="12" t="s">
        <v>22</v>
      </c>
      <c r="E35" s="12" t="s">
        <v>26</v>
      </c>
      <c r="F35" s="12" t="s">
        <v>97</v>
      </c>
      <c r="G35" s="12" t="s">
        <v>99</v>
      </c>
      <c r="H35" s="45" t="s">
        <v>116</v>
      </c>
      <c r="I35" s="45" t="s">
        <v>117</v>
      </c>
      <c r="J35" s="46"/>
    </row>
    <row r="36" spans="1:10" s="21" customFormat="1" ht="32.25" customHeight="1">
      <c r="A36" s="61" t="s">
        <v>23</v>
      </c>
      <c r="B36" s="49">
        <f>[1]social!G34</f>
        <v>21.5</v>
      </c>
      <c r="C36" s="59">
        <f>AVERAGE([8]tx.natalite!AG6:AK6)</f>
        <v>18.3</v>
      </c>
      <c r="D36" s="59">
        <f>+'[8]pop totale'!J60</f>
        <v>17.600000000000001</v>
      </c>
      <c r="E36" s="59">
        <f>+'[8]pop totale'!K60</f>
        <v>17.399999999999999</v>
      </c>
      <c r="F36" s="154">
        <f>+'[8]pop totale'!L60</f>
        <v>17.2</v>
      </c>
      <c r="G36" s="59">
        <f>+'[8]pop totale'!M60</f>
        <v>16.899999999999999</v>
      </c>
      <c r="H36" s="154">
        <f>+'[8]pop totale'!N60</f>
        <v>16.7</v>
      </c>
      <c r="I36" s="154">
        <f>+'[8]pop totale'!O60</f>
        <v>16.5</v>
      </c>
      <c r="J36" s="155"/>
    </row>
    <row r="37" spans="1:10" s="21" customFormat="1" ht="32.25" customHeight="1">
      <c r="A37" s="60" t="s">
        <v>17</v>
      </c>
      <c r="B37" s="68">
        <f>[1]social!G35</f>
        <v>19.5</v>
      </c>
      <c r="C37" s="53">
        <f>AVERAGE([8]tx.natalite!AG7:AK7)</f>
        <v>16.2</v>
      </c>
      <c r="D37" s="53">
        <f>+'[8]pop urbaine'!J57</f>
        <v>16.600000000000001</v>
      </c>
      <c r="E37" s="53">
        <f>+'[8]pop urbaine'!K57</f>
        <v>16.5</v>
      </c>
      <c r="F37" s="53">
        <f>+'[8]pop urbaine'!L57</f>
        <v>16.399999999999999</v>
      </c>
      <c r="G37" s="53">
        <f>+'[8]pop urbaine'!M57</f>
        <v>16.2</v>
      </c>
      <c r="H37" s="70">
        <f>+'[8]pop urbaine'!N57</f>
        <v>16.100000000000001</v>
      </c>
      <c r="I37" s="70">
        <f>+'[8]pop urbaine'!O57</f>
        <v>15.9</v>
      </c>
      <c r="J37" s="166"/>
    </row>
    <row r="38" spans="1:10" s="21" customFormat="1" ht="32.25" customHeight="1">
      <c r="A38" s="60" t="s">
        <v>21</v>
      </c>
      <c r="B38" s="68">
        <f>[1]social!G36</f>
        <v>24</v>
      </c>
      <c r="C38" s="53">
        <f>AVERAGE([8]tx.natalite!AG8:AK8)</f>
        <v>21.34</v>
      </c>
      <c r="D38" s="53">
        <f>+'[8]pop rurale'!K56</f>
        <v>19.100000000000001</v>
      </c>
      <c r="E38" s="53">
        <f>+'[8]pop rurale'!L56</f>
        <v>18.8</v>
      </c>
      <c r="F38" s="53">
        <f>+'[8]pop rurale'!M56</f>
        <v>18.5</v>
      </c>
      <c r="G38" s="53">
        <f>+'[8]pop rurale'!N56</f>
        <v>18.100000000000001</v>
      </c>
      <c r="H38" s="70">
        <f>+'[8]pop rurale'!O56</f>
        <v>17.8</v>
      </c>
      <c r="I38" s="70">
        <f>+'[8]pop rurale'!P56</f>
        <v>17.5</v>
      </c>
      <c r="J38" s="166"/>
    </row>
    <row r="39" spans="1:10" s="21" customFormat="1" ht="32.25" customHeight="1">
      <c r="A39" s="61" t="s">
        <v>24</v>
      </c>
      <c r="B39" s="59">
        <f>[1]social!G38</f>
        <v>5.8</v>
      </c>
      <c r="C39" s="59">
        <f>AVERAGE('[9]Tx mortalité'!$Y$6:$AC$6)</f>
        <v>5.2</v>
      </c>
      <c r="D39" s="59">
        <f>+'[8]pop totale'!J61</f>
        <v>5.4</v>
      </c>
      <c r="E39" s="59">
        <f>+'[8]pop totale'!K61</f>
        <v>5.2</v>
      </c>
      <c r="F39" s="59">
        <f>+'[8]pop totale'!L61</f>
        <v>5.0999999999999996</v>
      </c>
      <c r="G39" s="59">
        <f>+'[8]pop totale'!M61</f>
        <v>5.0999999999999996</v>
      </c>
      <c r="H39" s="154">
        <f>+'[8]pop totale'!N61</f>
        <v>5</v>
      </c>
      <c r="I39" s="154">
        <f>+'[8]pop totale'!O61</f>
        <v>5.0999999999999996</v>
      </c>
      <c r="J39" s="155"/>
    </row>
    <row r="40" spans="1:10" s="21" customFormat="1" ht="32.25" customHeight="1">
      <c r="A40" s="69" t="s">
        <v>25</v>
      </c>
      <c r="B40" s="70">
        <f>[1]social!G39</f>
        <v>15.7</v>
      </c>
      <c r="C40" s="154">
        <f>C36-C39</f>
        <v>13.100000000000001</v>
      </c>
      <c r="D40" s="154">
        <f t="shared" ref="D40:G40" si="0">D36-D39</f>
        <v>12.200000000000001</v>
      </c>
      <c r="E40" s="154">
        <f t="shared" si="0"/>
        <v>12.2</v>
      </c>
      <c r="F40" s="154">
        <f t="shared" si="0"/>
        <v>12.1</v>
      </c>
      <c r="G40" s="154">
        <f t="shared" si="0"/>
        <v>11.799999999999999</v>
      </c>
      <c r="H40" s="154">
        <f t="shared" ref="H40:I40" si="1">H36-H39</f>
        <v>11.7</v>
      </c>
      <c r="I40" s="154">
        <f t="shared" si="1"/>
        <v>11.4</v>
      </c>
      <c r="J40" s="155"/>
    </row>
    <row r="41" spans="1:10" s="21" customFormat="1" ht="9" customHeight="1" thickBot="1">
      <c r="A41" s="69"/>
      <c r="B41" s="69"/>
      <c r="C41" s="69"/>
      <c r="D41" s="70"/>
      <c r="G41" s="165"/>
      <c r="H41" s="165"/>
      <c r="I41" s="165"/>
    </row>
    <row r="42" spans="1:10" s="9" customFormat="1" ht="25.5" customHeight="1" thickBot="1">
      <c r="A42" s="66"/>
      <c r="B42" s="67"/>
      <c r="C42" s="71" t="s">
        <v>0</v>
      </c>
      <c r="D42" s="41"/>
      <c r="E42" s="41"/>
      <c r="F42" s="41"/>
      <c r="G42" s="41"/>
      <c r="H42" s="41"/>
      <c r="I42" s="41"/>
      <c r="J42" s="42"/>
    </row>
    <row r="43" spans="1:10" thickBot="1">
      <c r="A43" s="43"/>
      <c r="B43" s="44"/>
      <c r="C43" s="15" t="s">
        <v>118</v>
      </c>
      <c r="D43" s="12" t="s">
        <v>22</v>
      </c>
      <c r="E43" s="12" t="s">
        <v>26</v>
      </c>
      <c r="F43" s="12" t="s">
        <v>97</v>
      </c>
      <c r="G43" s="12" t="s">
        <v>99</v>
      </c>
      <c r="H43" s="45" t="s">
        <v>116</v>
      </c>
      <c r="I43" s="45" t="s">
        <v>117</v>
      </c>
      <c r="J43" s="46"/>
    </row>
    <row r="44" spans="1:10" s="21" customFormat="1" ht="28.5" customHeight="1">
      <c r="A44" s="48" t="s">
        <v>27</v>
      </c>
      <c r="B44" s="72"/>
      <c r="C44" s="22"/>
      <c r="D44" s="53"/>
      <c r="E44" s="73"/>
      <c r="F44" s="146"/>
    </row>
    <row r="45" spans="1:10" s="21" customFormat="1" ht="64.5" customHeight="1">
      <c r="A45" s="74" t="s">
        <v>125</v>
      </c>
      <c r="B45" s="49">
        <f>[1]social!G42</f>
        <v>90.5</v>
      </c>
      <c r="C45" s="75">
        <f>AVERAGE('[10]Taux spécifique de scolarisatio'!$V$6:$Z$6)</f>
        <v>98.72</v>
      </c>
      <c r="D45" s="75">
        <f>'[10]Taux spécifique de scolarisatio'!AA6</f>
        <v>97.4</v>
      </c>
      <c r="E45" s="75">
        <f>'[10]Taux spécifique de scolarisatio'!AB6</f>
        <v>99.1</v>
      </c>
      <c r="F45" s="75">
        <f>'[10]Taux spécifique de scolarisatio'!AC6</f>
        <v>99.5</v>
      </c>
      <c r="G45" s="75">
        <f>'[10]Taux spécifique de scolarisatio'!AD6</f>
        <v>99.8</v>
      </c>
      <c r="H45" s="75">
        <f>'[10]Taux spécifique de scolarisatio'!AE6</f>
        <v>100</v>
      </c>
      <c r="I45" s="75">
        <f>'[10]Taux spécifique de scolarisatio'!AF6</f>
        <v>100</v>
      </c>
    </row>
    <row r="46" spans="1:10" s="21" customFormat="1" ht="32.25" customHeight="1">
      <c r="A46" s="60" t="s">
        <v>21</v>
      </c>
      <c r="B46" s="68">
        <f>[1]social!G43</f>
        <v>0</v>
      </c>
      <c r="C46" s="53">
        <f>AVERAGE('[10]Taux spécifique de scolarisatio'!$V$12:$Z$12)</f>
        <v>97.660000000000011</v>
      </c>
      <c r="D46" s="53">
        <f>'[10]Taux spécifique de scolarisatio'!AA12</f>
        <v>99.4</v>
      </c>
      <c r="E46" s="53">
        <f>'[10]Taux spécifique de scolarisatio'!AB12</f>
        <v>101.1</v>
      </c>
      <c r="F46" s="53">
        <f>'[10]Taux spécifique de scolarisatio'!AC12</f>
        <v>102.7</v>
      </c>
      <c r="G46" s="53">
        <f>'[10]Taux spécifique de scolarisatio'!AD12</f>
        <v>103.6</v>
      </c>
      <c r="H46" s="53">
        <f>'[10]Taux spécifique de scolarisatio'!AE12</f>
        <v>104.3</v>
      </c>
      <c r="I46" s="53">
        <f>'[10]Taux spécifique de scolarisatio'!AF12</f>
        <v>100</v>
      </c>
    </row>
    <row r="47" spans="1:10" s="21" customFormat="1" ht="32.25" customHeight="1">
      <c r="A47" s="57" t="s">
        <v>28</v>
      </c>
      <c r="B47" s="72">
        <f>[1]social!G44</f>
        <v>87.9</v>
      </c>
      <c r="C47" s="70">
        <f>AVERAGE('[10]Taux spécifique de scolarisatio'!$V$14:$Z$14)</f>
        <v>97.1</v>
      </c>
      <c r="D47" s="53">
        <f>'[10]Taux spécifique de scolarisatio'!AA14</f>
        <v>98.2</v>
      </c>
      <c r="E47" s="53">
        <f>'[10]Taux spécifique de scolarisatio'!AB14</f>
        <v>100.3</v>
      </c>
      <c r="F47" s="53">
        <f>'[10]Taux spécifique de scolarisatio'!AC14</f>
        <v>101.9</v>
      </c>
      <c r="G47" s="53">
        <f>'[10]Taux spécifique de scolarisatio'!AD14</f>
        <v>103.3</v>
      </c>
      <c r="H47" s="53">
        <f>'[10]Taux spécifique de scolarisatio'!AE14</f>
        <v>104.2</v>
      </c>
      <c r="I47" s="53"/>
    </row>
    <row r="48" spans="1:10" s="47" customFormat="1">
      <c r="D48" s="76"/>
    </row>
    <row r="49" spans="1:9" s="21" customFormat="1" ht="32.25" customHeight="1">
      <c r="A49" s="50" t="s">
        <v>29</v>
      </c>
      <c r="B49" s="76">
        <f>[1]social!F55</f>
        <v>747893</v>
      </c>
      <c r="C49" s="76">
        <f>AVERAGE('[10]Enseignement préscolaire'!$AF$18:$AJ$18)</f>
        <v>717955.4</v>
      </c>
      <c r="D49" s="76">
        <f>'[10]Enseignement préscolaire'!AK18</f>
        <v>658789</v>
      </c>
      <c r="E49" s="76">
        <f>'[10]Enseignement préscolaire'!AL18</f>
        <v>726917</v>
      </c>
      <c r="F49" s="76">
        <f>'[10]Enseignement préscolaire'!AM18</f>
        <v>699265</v>
      </c>
      <c r="G49" s="76">
        <f>'[10]Enseignement préscolaire'!AN18</f>
        <v>799937</v>
      </c>
      <c r="H49" s="76">
        <f>'[10]Enseignement préscolaire'!AO18</f>
        <v>893658</v>
      </c>
      <c r="I49" s="76">
        <f>'[10]Enseignement préscolaire'!AP18</f>
        <v>910428</v>
      </c>
    </row>
    <row r="50" spans="1:9" s="21" customFormat="1" ht="32.25" customHeight="1">
      <c r="A50" s="77" t="s">
        <v>30</v>
      </c>
      <c r="B50" s="53">
        <f>[1]social!F56</f>
        <v>9.064264540515822</v>
      </c>
      <c r="C50" s="53">
        <v>34.299999999999997</v>
      </c>
      <c r="D50" s="53">
        <f>'[10]Enseignement préscolaire'!AK11/'[10]Enseignement préscolaire'!AK18*100</f>
        <v>39.465898793088535</v>
      </c>
      <c r="E50" s="53">
        <f>'[10]Enseignement préscolaire'!AL11/'[10]Enseignement préscolaire'!AL18*100</f>
        <v>36.74738656545383</v>
      </c>
      <c r="F50" s="53">
        <f>'[10]Enseignement préscolaire'!AM11/'[10]Enseignement préscolaire'!AM18*100</f>
        <v>37.257262983275297</v>
      </c>
      <c r="G50" s="53">
        <f>'[10]Enseignement préscolaire'!AN11/'[10]Enseignement préscolaire'!AN18*100</f>
        <v>38.635167519442156</v>
      </c>
      <c r="H50" s="53">
        <f>'[10]Enseignement préscolaire'!AO11/'[10]Enseignement préscolaire'!AO18*100</f>
        <v>50.091198198863552</v>
      </c>
      <c r="I50" s="53"/>
    </row>
    <row r="51" spans="1:9" s="21" customFormat="1" ht="32.25" customHeight="1">
      <c r="A51" s="50" t="s">
        <v>31</v>
      </c>
      <c r="B51" s="68"/>
      <c r="C51" s="55"/>
      <c r="D51" s="55"/>
      <c r="E51" s="55"/>
      <c r="F51" s="147"/>
      <c r="G51" s="147"/>
    </row>
    <row r="52" spans="1:9" s="21" customFormat="1" ht="32.25" customHeight="1">
      <c r="A52" s="78" t="s">
        <v>32</v>
      </c>
      <c r="B52" s="68">
        <f>[1]social!F58</f>
        <v>4029000</v>
      </c>
      <c r="C52" s="76">
        <f>AVERAGE('[10]Elèves(fond. et secondaire)'!$AH$75:$AM$75)</f>
        <v>4009005.6666666665</v>
      </c>
      <c r="D52" s="76">
        <f>'[10]Elèves(fond. et secondaire)'!AN75</f>
        <v>4101743</v>
      </c>
      <c r="E52" s="76">
        <f>'[10]Elèves(fond. et secondaire)'!AO75</f>
        <v>4210676</v>
      </c>
      <c r="F52" s="76">
        <f>'[10]Elèves(fond. et secondaire)'!AP75</f>
        <v>4322623</v>
      </c>
      <c r="G52" s="76">
        <f>'[10]Elèves(fond. et secondaire)'!AQ75</f>
        <v>4432229</v>
      </c>
      <c r="H52" s="76">
        <f>'[10]Elèves(fond. et secondaire)'!AR75</f>
        <v>4535919</v>
      </c>
      <c r="I52" s="76">
        <f>'[10]Elèves(fond. et secondaire)'!AS75</f>
        <v>4552752</v>
      </c>
    </row>
    <row r="53" spans="1:9" s="21" customFormat="1" ht="32.25" customHeight="1">
      <c r="A53" s="79" t="s">
        <v>33</v>
      </c>
      <c r="B53" s="53">
        <f>[1]social!F59</f>
        <v>95.119285182427404</v>
      </c>
      <c r="C53" s="53">
        <v>86.9</v>
      </c>
      <c r="D53" s="53">
        <f>'[10]Elèves(fond. et secondaire)'!AN8/'[10]Elèves(fond. et secondaire)'!AN75*100</f>
        <v>84.053023312284552</v>
      </c>
      <c r="E53" s="53">
        <f>'[10]Elèves(fond. et secondaire)'!AO8/'[10]Elèves(fond. et secondaire)'!AO75*100</f>
        <v>83.335597419511728</v>
      </c>
      <c r="F53" s="53">
        <f>'[10]Elèves(fond. et secondaire)'!AP8/'[10]Elèves(fond. et secondaire)'!AP75*100</f>
        <v>82.990698009056075</v>
      </c>
      <c r="G53" s="53">
        <f>'[10]Elèves(fond. et secondaire)'!AQ8/'[10]Elèves(fond. et secondaire)'!AQ75*100</f>
        <v>82.65538626275854</v>
      </c>
      <c r="H53" s="53">
        <f>'[10]Elèves(fond. et secondaire)'!AR8/'[10]Elèves(fond. et secondaire)'!AR75*100</f>
        <v>82.172344788343892</v>
      </c>
      <c r="I53" s="53">
        <f>'[10]Elèves(fond. et secondaire)'!AS8/'[10]Elèves(fond. et secondaire)'!AS75*100</f>
        <v>83.783127216241965</v>
      </c>
    </row>
    <row r="54" spans="1:9" s="21" customFormat="1" ht="32.25" customHeight="1">
      <c r="A54" s="78" t="s">
        <v>34</v>
      </c>
      <c r="B54" s="68" t="e">
        <f>[1]social!#REF!</f>
        <v>#REF!</v>
      </c>
      <c r="C54" s="76">
        <f>AVERAGE('[10]Elèves(fond. et secondaire)'!$AH$80:$AM$80)</f>
        <v>1532551.6666666667</v>
      </c>
      <c r="D54" s="76">
        <f>'[10]Elèves(fond. et secondaire)'!AN80</f>
        <v>1645241</v>
      </c>
      <c r="E54" s="76">
        <f>'[10]Elèves(fond. et secondaire)'!AO80</f>
        <v>1681124</v>
      </c>
      <c r="F54" s="76">
        <f>'[10]Elèves(fond. et secondaire)'!AP80</f>
        <v>1694501</v>
      </c>
      <c r="G54" s="76">
        <f>'[10]Elèves(fond. et secondaire)'!AQ80</f>
        <v>1737240</v>
      </c>
      <c r="H54" s="76">
        <f>'[10]Elèves(fond. et secondaire)'!AR80</f>
        <v>1790973</v>
      </c>
      <c r="I54" s="76">
        <f>'[10]Elèves(fond. et secondaire)'!AS80</f>
        <v>1781117</v>
      </c>
    </row>
    <row r="55" spans="1:9" s="21" customFormat="1" ht="32.25" customHeight="1">
      <c r="A55" s="79" t="s">
        <v>33</v>
      </c>
      <c r="B55" s="53" t="e">
        <f>[1]social!#REF!</f>
        <v>#REF!</v>
      </c>
      <c r="C55" s="53">
        <v>92.7</v>
      </c>
      <c r="D55" s="53">
        <f>'[10]Elèves(fond. et secondaire)'!AN20/'[10]Elèves(fond. et secondaire)'!AN80*100</f>
        <v>91.124522182464446</v>
      </c>
      <c r="E55" s="53">
        <f>'[10]Elèves(fond. et secondaire)'!AO20/'[10]Elèves(fond. et secondaire)'!AO80*100</f>
        <v>90.684625286415525</v>
      </c>
      <c r="F55" s="53">
        <f>'[10]Elèves(fond. et secondaire)'!AP20/'[10]Elèves(fond. et secondaire)'!AP80*100</f>
        <v>90.240076577116213</v>
      </c>
      <c r="G55" s="53">
        <f>'[10]Elèves(fond. et secondaire)'!AQ20/'[10]Elèves(fond. et secondaire)'!AQ80*100</f>
        <v>90.080414911008262</v>
      </c>
      <c r="H55" s="53">
        <f>'[10]Elèves(fond. et secondaire)'!AR20/'[10]Elèves(fond. et secondaire)'!AR80*100</f>
        <v>89.651714459123625</v>
      </c>
      <c r="I55" s="53">
        <f>'[10]Elèves(fond. et secondaire)'!AS20/'[10]Elèves(fond. et secondaire)'!AS80*100</f>
        <v>89.856758427436262</v>
      </c>
    </row>
    <row r="56" spans="1:9" s="21" customFormat="1" ht="32.25" customHeight="1">
      <c r="A56" s="78" t="s">
        <v>35</v>
      </c>
      <c r="B56" s="76">
        <f>[1]social!F62</f>
        <v>515000</v>
      </c>
      <c r="C56" s="76">
        <f>AVERAGE('[10]Elèves(fond. et secondaire)'!$AH$85:$AM$85)</f>
        <v>948414.83333333337</v>
      </c>
      <c r="D56" s="76">
        <f>'[10]Elèves(fond. et secondaire)'!AN85</f>
        <v>979921</v>
      </c>
      <c r="E56" s="76">
        <f>'[10]Elèves(fond. et secondaire)'!AO85</f>
        <v>1011847</v>
      </c>
      <c r="F56" s="76">
        <f>'[10]Elèves(fond. et secondaire)'!AP85</f>
        <v>1014231</v>
      </c>
      <c r="G56" s="76">
        <f>'[10]Elèves(fond. et secondaire)'!AQ85</f>
        <v>1018477</v>
      </c>
      <c r="H56" s="76">
        <f>'[10]Elèves(fond. et secondaire)'!AR85</f>
        <v>1038734</v>
      </c>
      <c r="I56" s="76">
        <f>'[10]Elèves(fond. et secondaire)'!AS85</f>
        <v>1168360</v>
      </c>
    </row>
    <row r="57" spans="1:9" s="21" customFormat="1" ht="29.25" customHeight="1">
      <c r="A57" s="79" t="s">
        <v>33</v>
      </c>
      <c r="B57" s="53">
        <f>[1]social!F63</f>
        <v>94.062524271844666</v>
      </c>
      <c r="C57" s="53">
        <v>91.8</v>
      </c>
      <c r="D57" s="53">
        <f>'[10]Elèves(fond. et secondaire)'!AN32/'[10]Elèves(fond. et secondaire)'!AN85*100</f>
        <v>90.891306544098967</v>
      </c>
      <c r="E57" s="53">
        <f>'[10]Elèves(fond. et secondaire)'!AO32/'[10]Elèves(fond. et secondaire)'!AO85*100</f>
        <v>90.870655346114575</v>
      </c>
      <c r="F57" s="53">
        <f>'[10]Elèves(fond. et secondaire)'!AP32/'[10]Elèves(fond. et secondaire)'!AP85*100</f>
        <v>90.461837589267134</v>
      </c>
      <c r="G57" s="53">
        <f>'[10]Elèves(fond. et secondaire)'!AQ32/'[10]Elèves(fond. et secondaire)'!AQ85*100</f>
        <v>90.030211776996438</v>
      </c>
      <c r="H57" s="53">
        <f>'[10]Elèves(fond. et secondaire)'!AR32/'[10]Elèves(fond. et secondaire)'!AR85*100</f>
        <v>89.294756886748672</v>
      </c>
      <c r="I57" s="53">
        <f>'[10]Elèves(fond. et secondaire)'!AS32/'[10]Elèves(fond. et secondaire)'!AS85*100</f>
        <v>90.10698757232359</v>
      </c>
    </row>
    <row r="58" spans="1:9" s="21" customFormat="1" ht="32.25" customHeight="1">
      <c r="A58" s="78" t="s">
        <v>126</v>
      </c>
      <c r="B58" s="76">
        <f>[1]social!F64</f>
        <v>266621</v>
      </c>
      <c r="C58" s="76">
        <f>AVERAGE('[10]Etudiant(ens. sup. pub.)'!$AD$7:$AH$7)</f>
        <v>526787.6</v>
      </c>
      <c r="D58" s="76">
        <f>'[10]Etudiant(ens. sup. pub.)'!AI7</f>
        <v>750130</v>
      </c>
      <c r="E58" s="76">
        <f>'[10]Etudiant(ens. sup. pub.)'!AJ7</f>
        <v>781505</v>
      </c>
      <c r="F58" s="76">
        <f>'[10]Etudiant(ens. sup. pub.)'!AK7</f>
        <v>820430</v>
      </c>
      <c r="G58" s="76">
        <f>'[10]Etudiant(ens. sup. pub.)'!AL7</f>
        <v>876005</v>
      </c>
      <c r="H58" s="76">
        <f>'[10]Etudiant(ens. sup. pub.)'!AM7</f>
        <v>921944</v>
      </c>
      <c r="I58" s="76">
        <f>'[10]Etudiant(ens. sup. pub.)'!AN7</f>
        <v>989899</v>
      </c>
    </row>
    <row r="59" spans="1:9" s="21" customFormat="1" ht="32.25" customHeight="1">
      <c r="A59" s="80" t="s">
        <v>36</v>
      </c>
      <c r="B59" s="68"/>
      <c r="C59" s="55"/>
      <c r="D59" s="81"/>
      <c r="E59" s="81"/>
      <c r="F59" s="148"/>
      <c r="G59" s="148"/>
    </row>
    <row r="60" spans="1:9" s="21" customFormat="1" ht="28.5" customHeight="1">
      <c r="A60" s="78" t="s">
        <v>32</v>
      </c>
      <c r="B60" s="68">
        <f>[1]social!F66</f>
        <v>132781</v>
      </c>
      <c r="C60" s="76">
        <f>AVERAGE('[10]Enseignant fond. et sec. (pub)'!$V$6:$Z$6)</f>
        <v>126324</v>
      </c>
      <c r="D60" s="76">
        <f>'[10]Enseignant fond. et sec. (pub)'!AA6</f>
        <v>119823</v>
      </c>
      <c r="E60" s="76">
        <f>'[10]Enseignant fond. et sec. (pub)'!AB6</f>
        <v>113017</v>
      </c>
      <c r="F60" s="76">
        <f>'[10]Enseignant fond. et sec. (pub)'!AC6</f>
        <v>129398</v>
      </c>
      <c r="G60" s="76">
        <f>'[10]Enseignant fond. et sec. (pub)'!AD6</f>
        <v>134951</v>
      </c>
      <c r="H60" s="76">
        <f>'[10]Enseignant fond. et sec. (pub)'!AE6</f>
        <v>138057</v>
      </c>
      <c r="I60" s="76"/>
    </row>
    <row r="61" spans="1:9" s="21" customFormat="1" ht="28.5" customHeight="1">
      <c r="A61" s="78" t="s">
        <v>34</v>
      </c>
      <c r="B61" s="68">
        <f>[1]social!F67</f>
        <v>53521</v>
      </c>
      <c r="C61" s="76">
        <f>AVERAGE('[10]Enseignant fond. et sec. (pub)'!$V$10:$Z$10)</f>
        <v>56144.800000000003</v>
      </c>
      <c r="D61" s="76">
        <f>'[10]Enseignant fond. et sec. (pub)'!AA10</f>
        <v>53633</v>
      </c>
      <c r="E61" s="76">
        <f>'[10]Enseignant fond. et sec. (pub)'!AB10</f>
        <v>50974</v>
      </c>
      <c r="F61" s="76">
        <f>'[10]Enseignant fond. et sec. (pub)'!AC10</f>
        <v>57961</v>
      </c>
      <c r="G61" s="76">
        <f>'[10]Enseignant fond. et sec. (pub)'!AD10</f>
        <v>58890</v>
      </c>
      <c r="H61" s="76">
        <f>'[10]Enseignant fond. et sec. (pub)'!AE10</f>
        <v>60374</v>
      </c>
      <c r="I61" s="76"/>
    </row>
    <row r="62" spans="1:9" s="21" customFormat="1" ht="28.5" customHeight="1">
      <c r="A62" s="78" t="s">
        <v>35</v>
      </c>
      <c r="B62" s="68">
        <f>[1]social!F68</f>
        <v>33300</v>
      </c>
      <c r="C62" s="76">
        <f>AVERAGE('[10]Enseignant fond. et sec. (pub)'!$V$14:$Z$14)</f>
        <v>44188.800000000003</v>
      </c>
      <c r="D62" s="76">
        <f>'[10]Enseignant fond. et sec. (pub)'!AA14</f>
        <v>49280</v>
      </c>
      <c r="E62" s="76">
        <f>'[10]Enseignant fond. et sec. (pub)'!AB14</f>
        <v>49208</v>
      </c>
      <c r="F62" s="76">
        <f>'[10]Enseignant fond. et sec. (pub)'!AC14</f>
        <v>53183</v>
      </c>
      <c r="G62" s="76">
        <f>'[10]Enseignant fond. et sec. (pub)'!AD14</f>
        <v>52943</v>
      </c>
      <c r="H62" s="76">
        <f>'[10]Enseignant fond. et sec. (pub)'!AE14</f>
        <v>53704</v>
      </c>
      <c r="I62" s="76"/>
    </row>
    <row r="63" spans="1:9" s="21" customFormat="1" ht="28.5" customHeight="1">
      <c r="A63" s="82" t="s">
        <v>37</v>
      </c>
      <c r="B63" s="68">
        <f>[1]social!F69</f>
        <v>9773</v>
      </c>
      <c r="C63" s="76">
        <f>AVERAGE('[10]Enseignants sup université'!$L$6:$P$6)</f>
        <v>11851.6</v>
      </c>
      <c r="D63" s="76">
        <f>'[10]Enseignants sup université'!Q6</f>
        <v>13170</v>
      </c>
      <c r="E63" s="76">
        <f>'[10]Enseignants sup université'!R6</f>
        <v>13820</v>
      </c>
      <c r="F63" s="76">
        <f>'[10]Enseignants sup université'!S6</f>
        <v>13954</v>
      </c>
      <c r="G63" s="76">
        <f>'[10]Enseignants sup université'!T6</f>
        <v>14400</v>
      </c>
      <c r="H63" s="76">
        <f>'[10]Enseignants sup université'!U6</f>
        <v>14964</v>
      </c>
      <c r="I63" s="76"/>
    </row>
    <row r="64" spans="1:9" s="21" customFormat="1" ht="18" customHeight="1">
      <c r="A64" s="82"/>
      <c r="B64" s="68"/>
      <c r="C64" s="68"/>
      <c r="D64" s="68"/>
      <c r="E64" s="68"/>
      <c r="F64" s="68"/>
      <c r="G64" s="68"/>
      <c r="H64" s="68"/>
      <c r="I64" s="1"/>
    </row>
    <row r="65" spans="1:10" s="28" customFormat="1" ht="22.5" customHeight="1">
      <c r="A65" s="29" t="s">
        <v>121</v>
      </c>
      <c r="B65" s="83"/>
      <c r="C65" s="83"/>
      <c r="D65" s="83"/>
      <c r="E65" s="83"/>
      <c r="F65" s="83"/>
      <c r="G65" s="83"/>
      <c r="H65" s="84"/>
      <c r="I65" s="84"/>
    </row>
    <row r="66" spans="1:10" s="28" customFormat="1" ht="22.5" customHeight="1">
      <c r="A66" s="85" t="s">
        <v>122</v>
      </c>
      <c r="B66" s="83"/>
      <c r="C66" s="83"/>
      <c r="D66" s="83"/>
      <c r="E66" s="83"/>
      <c r="F66" s="83"/>
      <c r="G66" s="83"/>
      <c r="H66" s="84"/>
      <c r="I66" s="84"/>
    </row>
    <row r="67" spans="1:10" s="28" customFormat="1" ht="22.5" customHeight="1">
      <c r="A67" s="172" t="s">
        <v>123</v>
      </c>
      <c r="B67" s="173"/>
      <c r="C67" s="173"/>
      <c r="D67" s="173"/>
      <c r="E67" s="173"/>
      <c r="F67" s="83"/>
      <c r="G67" s="83"/>
      <c r="H67" s="84"/>
      <c r="I67" s="84"/>
    </row>
    <row r="68" spans="1:10" s="28" customFormat="1" ht="22.5" customHeight="1">
      <c r="A68" s="87" t="s">
        <v>38</v>
      </c>
      <c r="B68" s="83"/>
      <c r="C68" s="83"/>
      <c r="D68" s="83"/>
      <c r="E68" s="83"/>
      <c r="F68" s="83"/>
      <c r="G68" s="83"/>
      <c r="H68" s="84"/>
      <c r="I68" s="84"/>
    </row>
    <row r="69" spans="1:10" s="28" customFormat="1" ht="22.5" customHeight="1">
      <c r="A69" s="87" t="s">
        <v>39</v>
      </c>
      <c r="B69" s="84"/>
      <c r="C69" s="84"/>
      <c r="D69" s="16"/>
      <c r="E69" s="84"/>
      <c r="F69" s="84"/>
      <c r="G69" s="84"/>
      <c r="H69" s="84"/>
      <c r="I69" s="84"/>
    </row>
    <row r="70" spans="1:10" s="28" customFormat="1" ht="22.5" customHeight="1">
      <c r="A70" s="88" t="s">
        <v>127</v>
      </c>
      <c r="B70" s="84"/>
      <c r="C70" s="84"/>
      <c r="D70" s="84"/>
      <c r="E70" s="84"/>
      <c r="F70" s="84"/>
      <c r="G70" s="84"/>
      <c r="H70" s="84"/>
      <c r="I70" s="84"/>
    </row>
    <row r="71" spans="1:10" s="28" customFormat="1" ht="22.5" customHeight="1">
      <c r="A71" s="88" t="s">
        <v>128</v>
      </c>
      <c r="B71" s="84"/>
      <c r="C71" s="84"/>
      <c r="D71" s="84"/>
      <c r="E71" s="84"/>
      <c r="F71" s="84"/>
      <c r="G71" s="84"/>
      <c r="H71" s="84"/>
      <c r="I71" s="84"/>
    </row>
    <row r="72" spans="1:10" s="28" customFormat="1" ht="22.5" customHeight="1">
      <c r="B72" s="89"/>
      <c r="C72" s="89"/>
      <c r="D72" s="83"/>
      <c r="E72" s="83"/>
      <c r="F72" s="83"/>
      <c r="G72" s="84"/>
      <c r="H72" s="89"/>
      <c r="I72" s="1"/>
    </row>
    <row r="73" spans="1:10" s="28" customFormat="1" ht="22.5" customHeight="1" thickBot="1">
      <c r="A73" s="2" t="s">
        <v>40</v>
      </c>
      <c r="B73" s="3"/>
      <c r="C73" s="4"/>
      <c r="D73" s="19"/>
      <c r="E73" s="3"/>
      <c r="F73" s="3"/>
      <c r="G73" s="5"/>
      <c r="H73" s="5"/>
      <c r="I73" s="21"/>
      <c r="J73" s="7"/>
    </row>
    <row r="74" spans="1:10" s="28" customFormat="1" ht="22.5" customHeight="1" thickBot="1">
      <c r="A74" s="90"/>
      <c r="B74" s="8"/>
      <c r="C74" s="40" t="s">
        <v>0</v>
      </c>
      <c r="D74" s="91"/>
      <c r="E74" s="91"/>
      <c r="F74" s="91"/>
      <c r="G74" s="41"/>
      <c r="H74" s="41"/>
      <c r="I74" s="41"/>
      <c r="J74" s="42"/>
    </row>
    <row r="75" spans="1:10" ht="23.25" customHeight="1" thickBot="1">
      <c r="A75" s="10"/>
      <c r="B75" s="11" t="s">
        <v>41</v>
      </c>
      <c r="C75" s="15" t="s">
        <v>119</v>
      </c>
      <c r="D75" s="92" t="s">
        <v>22</v>
      </c>
      <c r="E75" s="92" t="s">
        <v>26</v>
      </c>
      <c r="F75" s="92" t="s">
        <v>97</v>
      </c>
      <c r="G75" s="45" t="s">
        <v>99</v>
      </c>
      <c r="H75" s="45" t="s">
        <v>116</v>
      </c>
      <c r="I75" s="45"/>
      <c r="J75" s="46"/>
    </row>
    <row r="76" spans="1:10" ht="23.25" customHeight="1">
      <c r="A76" s="50" t="s">
        <v>42</v>
      </c>
      <c r="B76" s="51">
        <f>[1]social!F70</f>
        <v>12330</v>
      </c>
      <c r="C76" s="51">
        <f>AVERAGE('[10]Formation pedagogique'!$AF$12:$AJ$12)</f>
        <v>7600</v>
      </c>
      <c r="D76" s="51">
        <f>'[10]Formation pedagogique'!AK12</f>
        <v>10375</v>
      </c>
      <c r="E76" s="51">
        <f>'[10]Formation pedagogique'!AL12</f>
        <v>12083</v>
      </c>
      <c r="F76" s="51">
        <f>'[10]Formation pedagogique'!AM12</f>
        <v>20981</v>
      </c>
      <c r="G76" s="51">
        <f>'[10]Formation pedagogique'!AN12</f>
        <v>16169</v>
      </c>
      <c r="H76" s="51"/>
      <c r="I76" s="7"/>
    </row>
    <row r="77" spans="1:10" s="9" customFormat="1" ht="23.25" customHeight="1">
      <c r="A77" s="52" t="s">
        <v>100</v>
      </c>
      <c r="B77" s="53">
        <f>[1]social!F71</f>
        <v>82.392538523925381</v>
      </c>
      <c r="C77" s="53">
        <v>34.700000000000003</v>
      </c>
      <c r="D77" s="53">
        <f>'[10]Formation pedagogique'!AK6/'[10]Formation pedagogique'!AK12*100</f>
        <v>23.604819277108433</v>
      </c>
      <c r="E77" s="53">
        <f>'[10]Formation pedagogique'!AL6/'[10]Formation pedagogique'!AL12*100</f>
        <v>60.738227261441693</v>
      </c>
      <c r="F77" s="53">
        <f>'[10]Formation pedagogique'!AM6/'[10]Formation pedagogique'!AM12*100</f>
        <v>59.36799961870264</v>
      </c>
      <c r="G77" s="53">
        <f>'[10]Formation pedagogique'!AN6/'[10]Formation pedagogique'!AN12*100</f>
        <v>50.405096171686559</v>
      </c>
      <c r="H77" s="53"/>
      <c r="I77" s="21"/>
      <c r="J77" s="21"/>
    </row>
    <row r="78" spans="1:10">
      <c r="A78" s="52" t="s">
        <v>101</v>
      </c>
      <c r="B78" s="53">
        <f>[1]social!F72</f>
        <v>10.494728304947284</v>
      </c>
      <c r="C78" s="53">
        <v>32.1</v>
      </c>
      <c r="D78" s="53">
        <f>'[10]Formation pedagogique'!AK7/'[10]Formation pedagogique'!AK12*100</f>
        <v>33.65783132530121</v>
      </c>
      <c r="E78" s="53" t="s">
        <v>102</v>
      </c>
      <c r="F78" s="53" t="s">
        <v>102</v>
      </c>
      <c r="G78" s="53" t="s">
        <v>102</v>
      </c>
      <c r="H78" s="53"/>
      <c r="I78" s="21"/>
      <c r="J78" s="21"/>
    </row>
    <row r="79" spans="1:10" s="21" customFormat="1" ht="32.25" customHeight="1">
      <c r="A79" s="52" t="s">
        <v>103</v>
      </c>
      <c r="B79" s="53">
        <f>[1]social!F73</f>
        <v>3.5198702351987023</v>
      </c>
      <c r="C79" s="53">
        <v>30.2</v>
      </c>
      <c r="D79" s="53">
        <f>'[10]Formation pedagogique'!AK8/'[10]Formation pedagogique'!AK12*100</f>
        <v>36.404819277108437</v>
      </c>
      <c r="E79" s="53">
        <f>'[10]Formation pedagogique'!AL8/'[10]Formation pedagogique'!AL12*100</f>
        <v>29.570470909542333</v>
      </c>
      <c r="F79" s="53">
        <f>'[10]Formation pedagogique'!AM8/'[10]Formation pedagogique'!AM12*100</f>
        <v>35.994471188217915</v>
      </c>
      <c r="G79" s="53">
        <f>'[10]Formation pedagogique'!AN8/'[10]Formation pedagogique'!AN12*100</f>
        <v>42.365019481724289</v>
      </c>
      <c r="H79" s="53"/>
    </row>
    <row r="80" spans="1:10" s="21" customFormat="1" ht="32.25" customHeight="1">
      <c r="A80" s="52" t="s">
        <v>104</v>
      </c>
      <c r="B80" s="53">
        <f>[1]social!F75</f>
        <v>0</v>
      </c>
      <c r="C80" s="53">
        <v>2.2000000000000002</v>
      </c>
      <c r="D80" s="53">
        <f>'[10]Formation pedagogique'!AK9/'[10]Formation pedagogique'!AK12*100</f>
        <v>3.0168674698795179</v>
      </c>
      <c r="E80" s="53">
        <f>'[10]Formation pedagogique'!AL9/'[10]Formation pedagogique'!AL12*100</f>
        <v>2.6566250103451128</v>
      </c>
      <c r="F80" s="53">
        <f>'[10]Formation pedagogique'!AM9/'[10]Formation pedagogique'!AM12*100</f>
        <v>1.4298651160573852</v>
      </c>
      <c r="G80" s="53">
        <f>'[10]Formation pedagogique'!AN9/'[10]Formation pedagogique'!AN12*100</f>
        <v>2.5357164945265631</v>
      </c>
      <c r="H80" s="53"/>
    </row>
    <row r="81" spans="1:10" s="21" customFormat="1" ht="32.25" customHeight="1">
      <c r="A81" s="52" t="s">
        <v>105</v>
      </c>
      <c r="B81" s="53"/>
      <c r="C81" s="53">
        <v>2</v>
      </c>
      <c r="D81" s="53">
        <f>'[10]Formation pedagogique'!AK10/'[10]Formation pedagogique'!AK12*100</f>
        <v>1.1373493975903615</v>
      </c>
      <c r="E81" s="53">
        <f>'[10]Formation pedagogique'!AL10/'[10]Formation pedagogique'!AL12*100</f>
        <v>1.9448812381031202</v>
      </c>
      <c r="F81" s="53">
        <f>'[10]Formation pedagogique'!AM10/'[10]Formation pedagogique'!AM12*100</f>
        <v>1.1295934416853344</v>
      </c>
      <c r="G81" s="53">
        <f>'[10]Formation pedagogique'!AN10/'[10]Formation pedagogique'!AN12*100</f>
        <v>1.4843218504545734</v>
      </c>
      <c r="H81" s="53"/>
    </row>
    <row r="82" spans="1:10" s="21" customFormat="1" ht="32.25" customHeight="1">
      <c r="A82" s="52" t="s">
        <v>106</v>
      </c>
      <c r="B82" s="53"/>
      <c r="C82" s="53">
        <v>2.7</v>
      </c>
      <c r="D82" s="53">
        <f>'[10]Formation pedagogique'!AK11/'[10]Formation pedagogique'!AK12*100</f>
        <v>2.1783132530120484</v>
      </c>
      <c r="E82" s="53">
        <f>'[10]Formation pedagogique'!AL11/'[10]Formation pedagogique'!AL12*100</f>
        <v>5.0897955805677402</v>
      </c>
      <c r="F82" s="53">
        <f>'[10]Formation pedagogique'!AM11/'[10]Formation pedagogique'!AM12*100</f>
        <v>2.0780706353367333</v>
      </c>
      <c r="G82" s="53">
        <f>'[10]Formation pedagogique'!AN11/'[10]Formation pedagogique'!AN12*100</f>
        <v>3.2098460016080153</v>
      </c>
      <c r="H82" s="53"/>
    </row>
    <row r="83" spans="1:10" s="21" customFormat="1" ht="32.25" customHeight="1">
      <c r="A83" s="93" t="s">
        <v>43</v>
      </c>
      <c r="B83" s="51">
        <f>[1]social!F77</f>
        <v>0</v>
      </c>
      <c r="C83" s="51">
        <f>AVERAGE('[11] formation résidentielle et alt'!$AB$22:$AF$22)</f>
        <v>309278.8</v>
      </c>
      <c r="D83" s="51">
        <f>'[11] formation résidentielle et alt'!AG22</f>
        <v>388785</v>
      </c>
      <c r="E83" s="51">
        <f>'[11] formation résidentielle et alt'!AH22</f>
        <v>391858</v>
      </c>
      <c r="F83" s="51">
        <f>'[11] formation résidentielle et alt'!AI22</f>
        <v>396129</v>
      </c>
      <c r="G83" s="51">
        <f>'[11] formation résidentielle et alt'!AJ22</f>
        <v>387011</v>
      </c>
      <c r="H83" s="51">
        <f>'[11] formation résidentielle et alt'!AK22</f>
        <v>360695</v>
      </c>
    </row>
    <row r="84" spans="1:10" s="21" customFormat="1" ht="32.25" customHeight="1">
      <c r="A84" s="60" t="s">
        <v>44</v>
      </c>
      <c r="B84" s="53">
        <f>[1]social!F78</f>
        <v>57847</v>
      </c>
      <c r="C84" s="53">
        <f>AVERAGE('[11] formation résidentielle et alt'!$AB$24:$AF$24)</f>
        <v>65.380097680145639</v>
      </c>
      <c r="D84" s="53">
        <f>'[11] formation résidentielle et alt'!AG24</f>
        <v>67.63686870635442</v>
      </c>
      <c r="E84" s="53">
        <f>'[11] formation résidentielle et alt'!AH24</f>
        <v>66.715238683400628</v>
      </c>
      <c r="F84" s="53">
        <f>'[11] formation résidentielle et alt'!AI24</f>
        <v>65.436764286381461</v>
      </c>
      <c r="G84" s="53">
        <f>'[11] formation résidentielle et alt'!AJ24</f>
        <v>64.827097937784714</v>
      </c>
      <c r="H84" s="53">
        <f>'[11] formation résidentielle et alt'!AK24</f>
        <v>66.053868226618064</v>
      </c>
    </row>
    <row r="85" spans="1:10" s="21" customFormat="1" ht="32.25" customHeight="1" thickBot="1">
      <c r="A85" s="2"/>
      <c r="B85" s="3"/>
      <c r="C85" s="4"/>
      <c r="D85" s="3"/>
      <c r="E85" s="5"/>
      <c r="F85" s="5"/>
      <c r="G85" s="6"/>
      <c r="H85" s="6"/>
      <c r="I85" s="6"/>
    </row>
    <row r="86" spans="1:10" s="21" customFormat="1" ht="32.25" customHeight="1" thickBot="1">
      <c r="A86" s="10"/>
      <c r="B86" s="11">
        <v>1971</v>
      </c>
      <c r="C86" s="151">
        <v>1982</v>
      </c>
      <c r="D86" s="151">
        <v>2004</v>
      </c>
      <c r="E86" s="151">
        <v>2010</v>
      </c>
      <c r="F86" s="151">
        <v>2012</v>
      </c>
      <c r="G86" s="151">
        <v>2014</v>
      </c>
      <c r="H86" s="151">
        <v>2017</v>
      </c>
      <c r="I86" s="151">
        <v>2018</v>
      </c>
      <c r="J86" s="160">
        <v>2019</v>
      </c>
    </row>
    <row r="87" spans="1:10" s="21" customFormat="1" ht="27" customHeight="1">
      <c r="A87" s="50" t="s">
        <v>107</v>
      </c>
      <c r="B87" s="59">
        <f>[1]social!E95</f>
        <v>1982</v>
      </c>
      <c r="C87" s="59">
        <f>'[10]Tx analpha (sexe et milieu)'!$X$6</f>
        <v>65</v>
      </c>
      <c r="D87" s="59">
        <f>'[10]Tx analpha (sexe et milieu)'!$AT$6</f>
        <v>42.7</v>
      </c>
      <c r="E87" s="59">
        <f>'[10]Tx analpha (sexe et milieu)'!$AZ$6</f>
        <v>38.1</v>
      </c>
      <c r="F87" s="59">
        <f>'[10]Tx analpha (sexe et milieu)'!$BB$6</f>
        <v>36.700000000000003</v>
      </c>
      <c r="G87" s="59">
        <f>'[10]Tx analpha (sexe et milieu)'!BD6</f>
        <v>32</v>
      </c>
      <c r="H87" s="59"/>
      <c r="I87" s="59"/>
      <c r="J87" s="59"/>
    </row>
    <row r="88" spans="1:10" ht="39" customHeight="1">
      <c r="A88" s="57" t="s">
        <v>45</v>
      </c>
      <c r="B88" s="53">
        <f>[1]social!E96</f>
        <v>65</v>
      </c>
      <c r="C88" s="53">
        <f>'[10]Tx analpha (sexe et milieu)'!$X$9</f>
        <v>51</v>
      </c>
      <c r="D88" s="53">
        <f>'[10]Tx analpha (sexe et milieu)'!$AT$9</f>
        <v>30.8</v>
      </c>
      <c r="E88" s="53">
        <f>'[10]Tx analpha (sexe et milieu)'!$AZ$9</f>
        <v>26.900000000000006</v>
      </c>
      <c r="F88" s="53">
        <f>'[10]Tx analpha (sexe et milieu)'!$BB$9</f>
        <v>25.299999999999997</v>
      </c>
      <c r="G88" s="53">
        <f>'[10]Tx analpha (sexe et milieu)'!BD9</f>
        <v>22.1</v>
      </c>
      <c r="H88" s="53">
        <f>'[10]Tx analpha (sexe et milieu)'!BE9</f>
        <v>24.799999999999997</v>
      </c>
      <c r="I88" s="53">
        <f>'[10]Tx analpha (sexe et milieu)'!BF9</f>
        <v>24.1</v>
      </c>
      <c r="J88" s="53">
        <f>'[10]Tx analpha (sexe et milieu)'!BG9</f>
        <v>22.900000000000006</v>
      </c>
    </row>
    <row r="89" spans="1:10" ht="26" thickBot="1">
      <c r="A89" s="57" t="s">
        <v>46</v>
      </c>
      <c r="B89" s="53">
        <f>[1]social!E97</f>
        <v>51</v>
      </c>
      <c r="C89" s="53">
        <f>'[10]Tx analpha (sexe et milieu)'!$X$12</f>
        <v>78</v>
      </c>
      <c r="D89" s="53">
        <f>'[10]Tx analpha (sexe et milieu)'!$AT$12</f>
        <v>55</v>
      </c>
      <c r="E89" s="53">
        <f>'[10]Tx analpha (sexe et milieu)'!$AZ$12</f>
        <v>48.8</v>
      </c>
      <c r="F89" s="53">
        <f>'[10]Tx analpha (sexe et milieu)'!$BB$12</f>
        <v>47.6</v>
      </c>
      <c r="G89" s="53">
        <f>'[10]Tx analpha (sexe et milieu)'!BD12</f>
        <v>41.9</v>
      </c>
      <c r="H89" s="53">
        <f>'[10]Tx analpha (sexe et milieu)'!BE12</f>
        <v>44.1</v>
      </c>
      <c r="I89" s="53">
        <f>'[10]Tx analpha (sexe et milieu)'!BF12</f>
        <v>42.9</v>
      </c>
      <c r="J89" s="53">
        <f>'[10]Tx analpha (sexe et milieu)'!BG12</f>
        <v>41.5</v>
      </c>
    </row>
    <row r="90" spans="1:10" s="21" customFormat="1" ht="32.25" customHeight="1" thickBot="1">
      <c r="A90" s="171"/>
      <c r="B90" s="8"/>
      <c r="C90" s="71" t="s">
        <v>0</v>
      </c>
      <c r="D90" s="91"/>
      <c r="E90" s="91"/>
      <c r="F90" s="91"/>
      <c r="G90" s="41"/>
      <c r="H90" s="41"/>
      <c r="I90" s="41"/>
      <c r="J90" s="42"/>
    </row>
    <row r="91" spans="1:10" s="21" customFormat="1" ht="32.25" customHeight="1" thickBot="1">
      <c r="A91" s="10"/>
      <c r="B91" s="11">
        <v>2001</v>
      </c>
      <c r="C91" s="15" t="s">
        <v>118</v>
      </c>
      <c r="D91" s="25" t="s">
        <v>5</v>
      </c>
      <c r="E91" s="95" t="s">
        <v>6</v>
      </c>
      <c r="F91" s="95" t="s">
        <v>96</v>
      </c>
      <c r="G91" s="162">
        <v>2019</v>
      </c>
      <c r="H91" s="162">
        <v>2020</v>
      </c>
      <c r="I91" s="162" t="s">
        <v>120</v>
      </c>
      <c r="J91" s="167"/>
    </row>
    <row r="92" spans="1:10" ht="23.25" customHeight="1">
      <c r="A92" s="96" t="s">
        <v>47</v>
      </c>
      <c r="B92" s="51">
        <f>[1]social!G99</f>
        <v>2002</v>
      </c>
      <c r="C92" s="51">
        <f>AVERAGE('[10]Budget éducation (Inv et Fonc)'!$AG$7:$AL$7)</f>
        <v>46154.292951039999</v>
      </c>
      <c r="D92" s="51">
        <f>'[10]Budget éducation (Inv et Fonc)'!AM7</f>
        <v>51111</v>
      </c>
      <c r="E92" s="51">
        <f>'[10]Budget éducation (Inv et Fonc)'!AN7</f>
        <v>50576.328925960006</v>
      </c>
      <c r="F92" s="51">
        <f>'[10]Budget éducation (Inv et Fonc)'!AO7</f>
        <v>53083</v>
      </c>
      <c r="G92" s="51">
        <f>'[10]Budget éducation (Inv et Fonc)'!AP7</f>
        <v>54999.449749799998</v>
      </c>
      <c r="H92" s="145">
        <f>'[10]Budget éducation (Inv et Fonc)'!AQ7</f>
        <v>62033.63</v>
      </c>
      <c r="I92" s="145">
        <f>'[10]Budget éducation (Inv et Fonc)'!AR7</f>
        <v>65492.06</v>
      </c>
      <c r="J92" s="168"/>
    </row>
    <row r="93" spans="1:10" ht="28.5" customHeight="1">
      <c r="A93" s="52" t="s">
        <v>48</v>
      </c>
      <c r="B93" s="53">
        <f>[1]social!G100</f>
        <v>23075.254504599998</v>
      </c>
      <c r="C93" s="53">
        <v>24.9</v>
      </c>
      <c r="D93" s="53" t="e">
        <f>[12]Feuil1!AN12/[12]Feuil1!AN10*100</f>
        <v>#VALUE!</v>
      </c>
      <c r="E93" s="53">
        <f>[12]Feuil1!AO12/[12]Feuil1!AO10*100</f>
        <v>26.400703814358963</v>
      </c>
      <c r="F93" s="53">
        <f>[12]Feuil1!AP12/[12]Feuil1!AP10*100</f>
        <v>26.870529635385292</v>
      </c>
      <c r="G93" s="53">
        <f>[12]Feuil1!AQ12/[12]Feuil1!AQ10*100</f>
        <v>25.507743606994193</v>
      </c>
      <c r="H93" s="70">
        <f>[12]Feuil1!AR12/[12]Feuil1!AR10*100</f>
        <v>33.621951747891757</v>
      </c>
      <c r="I93" s="70">
        <f>[12]Feuil1!AS12/[12]Feuil1!AS10*100</f>
        <v>33.634785481117405</v>
      </c>
      <c r="J93" s="166"/>
    </row>
    <row r="94" spans="1:10">
      <c r="A94" s="96" t="s">
        <v>49</v>
      </c>
      <c r="B94" s="51">
        <f>[1]social!G101</f>
        <v>32.017452860156368</v>
      </c>
      <c r="C94" s="51">
        <f>AVERAGE('[10]Budget éducation (Inv et Fonc)'!$AG$6:$AL$6)</f>
        <v>2813.3938425033334</v>
      </c>
      <c r="D94" s="51">
        <f>'[10]Budget éducation (Inv et Fonc)'!AM6</f>
        <v>3812</v>
      </c>
      <c r="E94" s="51">
        <f>'[10]Budget éducation (Inv et Fonc)'!AN6</f>
        <v>5069.7269107599996</v>
      </c>
      <c r="F94" s="51">
        <f>'[10]Budget éducation (Inv et Fonc)'!AO6</f>
        <v>5469</v>
      </c>
      <c r="G94" s="51">
        <f>'[10]Budget éducation (Inv et Fonc)'!AP6</f>
        <v>5101.4329908999998</v>
      </c>
      <c r="H94" s="145">
        <f>'[10]Budget éducation (Inv et Fonc)'!AQ6</f>
        <v>5909.4870000000001</v>
      </c>
      <c r="I94" s="145">
        <f>'[10]Budget éducation (Inv et Fonc)'!AR6</f>
        <v>6437</v>
      </c>
      <c r="J94" s="168"/>
    </row>
    <row r="95" spans="1:10" s="21" customFormat="1" ht="32.25" customHeight="1">
      <c r="A95" s="52" t="s">
        <v>48</v>
      </c>
      <c r="B95" s="53">
        <f>[1]social!G102</f>
        <v>2096.4244763000002</v>
      </c>
      <c r="C95" s="53">
        <v>5.8</v>
      </c>
      <c r="D95" s="53">
        <f>[13]Feuil1!AN15/[13]Feuil1!AN9*100</f>
        <v>6.17768126276213</v>
      </c>
      <c r="E95" s="53">
        <f>[13]Feuil1!AO15/[13]Feuil1!AO9*100</f>
        <v>7.5654786463412229</v>
      </c>
      <c r="F95" s="53">
        <f>[13]Feuil1!AP15/[13]Feuil1!AP9*100</f>
        <v>8.0610214459429574</v>
      </c>
      <c r="G95" s="53">
        <f>[13]Feuil1!AQ15/[13]Feuil1!AQ9*100</f>
        <v>7.2291196411628622</v>
      </c>
      <c r="H95" s="70">
        <f>[13]Feuil1!AR15/[13]Feuil1!AR9*100</f>
        <v>12.810497820140347</v>
      </c>
      <c r="I95" s="70">
        <f>[13]Feuil1!AS15/[13]Feuil1!AS9*100</f>
        <v>13.172431201637711</v>
      </c>
      <c r="J95" s="166"/>
    </row>
    <row r="96" spans="1:10" s="21" customFormat="1" ht="32.25" customHeight="1">
      <c r="A96" s="96" t="s">
        <v>50</v>
      </c>
      <c r="B96" s="51">
        <f>[1]social!G103</f>
        <v>11.22397585468379</v>
      </c>
      <c r="C96" s="51">
        <f>AVERAGE('[10]Budget éducation (Inv et Fonc)'!$AG$8:$AL$8)</f>
        <v>48967.68679354334</v>
      </c>
      <c r="D96" s="51">
        <f>'[10]Budget éducation (Inv et Fonc)'!AM8</f>
        <v>54923</v>
      </c>
      <c r="E96" s="51">
        <f>'[10]Budget éducation (Inv et Fonc)'!AN8</f>
        <v>55646.055836720006</v>
      </c>
      <c r="F96" s="51">
        <f>'[10]Budget éducation (Inv et Fonc)'!AO8</f>
        <v>58552</v>
      </c>
      <c r="G96" s="51">
        <f>'[10]Budget éducation (Inv et Fonc)'!AP8</f>
        <v>60100.882740699999</v>
      </c>
      <c r="H96" s="145">
        <f>'[10]Budget éducation (Inv et Fonc)'!AQ8</f>
        <v>67943.116999999998</v>
      </c>
      <c r="I96" s="145">
        <f>'[10]Budget éducation (Inv et Fonc)'!AR8</f>
        <v>71929.06</v>
      </c>
      <c r="J96" s="168"/>
    </row>
    <row r="97" spans="1:10" s="21" customFormat="1" ht="32.25" customHeight="1">
      <c r="A97" s="52" t="s">
        <v>48</v>
      </c>
      <c r="B97" s="53">
        <f>[1]social!G104</f>
        <v>25171.678980899997</v>
      </c>
      <c r="C97" s="53">
        <v>23.6</v>
      </c>
      <c r="D97" s="53" t="e">
        <f>([12]Feuil1!AN12+[13]Feuil1!AN15)/([13]Feuil1!AN9+[12]Feuil1!AN10)*100</f>
        <v>#VALUE!</v>
      </c>
      <c r="E97" s="53">
        <f>([12]Feuil1!AO12+[13]Feuil1!AO15)/([13]Feuil1!AO9+[12]Feuil1!AO10)*100</f>
        <v>21.519593263796686</v>
      </c>
      <c r="F97" s="53">
        <f>([12]Feuil1!AP12+[13]Feuil1!AP15)/([13]Feuil1!AP9+[12]Feuil1!AP10)*100</f>
        <v>22.062126030535502</v>
      </c>
      <c r="G97" s="53">
        <f>([12]Feuil1!AQ12+[13]Feuil1!AQ15)/([13]Feuil1!AQ9+[12]Feuil1!AQ10)*100</f>
        <v>21.000602316370863</v>
      </c>
      <c r="H97" s="70">
        <f>([12]Feuil1!AR12+[13]Feuil1!AR15)/([13]Feuil1!AR9+[12]Feuil1!AR10)*100</f>
        <v>29.459358166141008</v>
      </c>
      <c r="I97" s="70">
        <f>([12]Feuil1!AS12+[13]Feuil1!AS15)/([13]Feuil1!AS9+[12]Feuil1!AS10)*100</f>
        <v>29.529452545657648</v>
      </c>
      <c r="J97" s="166"/>
    </row>
    <row r="98" spans="1:10" s="21" customFormat="1" ht="32.25" customHeight="1" thickBot="1">
      <c r="A98" s="52"/>
      <c r="B98" s="53"/>
      <c r="C98" s="53"/>
      <c r="D98" s="53"/>
      <c r="E98" s="53"/>
      <c r="F98" s="53"/>
      <c r="I98" s="170"/>
    </row>
    <row r="99" spans="1:10" s="21" customFormat="1" ht="32.25" customHeight="1" thickBot="1">
      <c r="A99" s="20"/>
      <c r="B99" s="94"/>
      <c r="C99" s="71" t="s">
        <v>0</v>
      </c>
      <c r="D99" s="91"/>
      <c r="E99" s="91"/>
      <c r="F99" s="91"/>
      <c r="G99" s="91"/>
      <c r="H99" s="91"/>
      <c r="I99" s="91"/>
      <c r="J99" s="91"/>
    </row>
    <row r="100" spans="1:10" s="21" customFormat="1" ht="32.25" customHeight="1" thickBot="1">
      <c r="A100" s="10"/>
      <c r="B100" s="11">
        <v>2001</v>
      </c>
      <c r="C100" s="15" t="s">
        <v>118</v>
      </c>
      <c r="D100" s="162">
        <v>2016</v>
      </c>
      <c r="E100" s="162">
        <v>2017</v>
      </c>
      <c r="F100" s="162">
        <v>2018</v>
      </c>
      <c r="G100" s="162">
        <v>2019</v>
      </c>
      <c r="H100" s="162">
        <v>2020</v>
      </c>
      <c r="I100" s="162"/>
      <c r="J100" s="162"/>
    </row>
    <row r="101" spans="1:10" ht="23.25" customHeight="1">
      <c r="A101" s="48" t="s">
        <v>51</v>
      </c>
      <c r="B101" s="68"/>
      <c r="C101" s="68"/>
      <c r="D101" s="21"/>
      <c r="E101" s="21"/>
      <c r="F101" s="21"/>
      <c r="G101" s="21"/>
      <c r="H101" s="21"/>
      <c r="I101" s="21"/>
      <c r="J101" s="21"/>
    </row>
    <row r="102" spans="1:10" s="21" customFormat="1" ht="30" customHeight="1">
      <c r="A102" s="97" t="s">
        <v>52</v>
      </c>
      <c r="B102" s="49">
        <v>2001</v>
      </c>
      <c r="C102" s="49"/>
    </row>
    <row r="103" spans="1:10" s="21" customFormat="1" ht="32.25" customHeight="1">
      <c r="A103" s="93" t="s">
        <v>53</v>
      </c>
      <c r="B103" s="51">
        <f>[1]social!F110</f>
        <v>0</v>
      </c>
      <c r="C103" s="51">
        <f>+AVERAGE('[14]age et sexe T'!$AF$27:$AK$27)/1000</f>
        <v>11645.563666666667</v>
      </c>
      <c r="D103" s="51">
        <f>+'[14]age et sexe T'!AL27/1000</f>
        <v>11747.184999999999</v>
      </c>
      <c r="E103" s="51">
        <f>+'[14]age et sexe T'!AM27/1000</f>
        <v>11914.460999999999</v>
      </c>
      <c r="F103" s="51">
        <f>+'[14]age et sexe T'!AN27/1000</f>
        <v>11980.004000000001</v>
      </c>
      <c r="G103" s="51">
        <f>+'[14]age et sexe T'!AO27/1000</f>
        <v>12081.823789187885</v>
      </c>
      <c r="H103" s="51">
        <f>+'[14]age et sexe T'!AP27/1000</f>
        <v>11971.465</v>
      </c>
      <c r="I103" s="51"/>
    </row>
    <row r="104" spans="1:10" s="21" customFormat="1" ht="32.25" customHeight="1">
      <c r="A104" s="78" t="s">
        <v>17</v>
      </c>
      <c r="B104" s="76">
        <f>[1]social!F111</f>
        <v>10126.121999999999</v>
      </c>
      <c r="C104" s="76">
        <f>+AVERAGE('[14]age et sexeU'!$AF$27:$AK$27)/1000</f>
        <v>6179.5813333333326</v>
      </c>
      <c r="D104" s="76">
        <f>+'[14]age et sexeU'!AL27/1000</f>
        <v>6307.2</v>
      </c>
      <c r="E104" s="76">
        <f>+'[14]age et sexeU'!AM27/1000</f>
        <v>6886.5029999999997</v>
      </c>
      <c r="F104" s="76">
        <f>+'[14]age et sexeU'!AN27/1000</f>
        <v>6953.3190000000004</v>
      </c>
      <c r="G104" s="76">
        <f>+'[14]age et sexeU'!AO27/1000</f>
        <v>7204.2947085495771</v>
      </c>
      <c r="H104" s="76">
        <f>+'[14]age et sexeU'!AP27/1000</f>
        <v>7291.1229999999996</v>
      </c>
      <c r="I104" s="76"/>
    </row>
    <row r="105" spans="1:10" s="21" customFormat="1" ht="32.25" customHeight="1">
      <c r="A105" s="78" t="s">
        <v>21</v>
      </c>
      <c r="B105" s="76">
        <f>[1]social!F112</f>
        <v>5239.402</v>
      </c>
      <c r="C105" s="76">
        <f>+AVERAGE('[14]age et sexeR'!$AF$27:$AK$27)/1000</f>
        <v>5465.9823333333334</v>
      </c>
      <c r="D105" s="76">
        <f>+'[14]age et sexeR'!AL27/1000</f>
        <v>5439.9849999999997</v>
      </c>
      <c r="E105" s="76">
        <f>+'[14]age et sexeR'!AM27/1000</f>
        <v>5027.9579999999996</v>
      </c>
      <c r="F105" s="76">
        <f>+'[14]age et sexeR'!AN27/1000</f>
        <v>5026.6850000000004</v>
      </c>
      <c r="G105" s="76">
        <f>+'[14]age et sexeR'!AO27/1000</f>
        <v>4877.529080638179</v>
      </c>
      <c r="H105" s="76">
        <f>+'[14]age et sexeR'!AP27/1000</f>
        <v>4680.3410000000003</v>
      </c>
      <c r="I105" s="76"/>
    </row>
    <row r="106" spans="1:10" s="21" customFormat="1" ht="32.25" customHeight="1">
      <c r="A106" s="98" t="s">
        <v>111</v>
      </c>
      <c r="B106" s="76"/>
      <c r="C106" s="76"/>
      <c r="D106" s="76"/>
      <c r="E106" s="76"/>
      <c r="F106" s="76"/>
    </row>
    <row r="107" spans="1:10" s="21" customFormat="1" ht="32.25" customHeight="1">
      <c r="A107" s="60" t="s">
        <v>12</v>
      </c>
      <c r="B107" s="53"/>
      <c r="C107" s="76"/>
      <c r="D107" s="76"/>
      <c r="E107" s="76"/>
      <c r="F107" s="76"/>
    </row>
    <row r="108" spans="1:10" s="21" customFormat="1" ht="32.25" customHeight="1">
      <c r="A108" s="56" t="s">
        <v>14</v>
      </c>
      <c r="B108" s="53">
        <f>[1]social!F115</f>
        <v>0</v>
      </c>
      <c r="C108" s="53">
        <f>+SUM('[14]age et sexe T'!$AF$8:$AK$8)/SUM('[14]age et sexe T'!$AF$27:$AK$27)*100</f>
        <v>18.000051865243908</v>
      </c>
      <c r="D108" s="53">
        <f>+'[14]age et sexe T'!AL8/'[14]age et sexe T'!AL27*100</f>
        <v>14.84341993422254</v>
      </c>
      <c r="E108" s="53">
        <f>+'[14]age et sexe T'!AM8/'[14]age et sexe T'!AM27*100</f>
        <v>14.139061767040909</v>
      </c>
      <c r="F108" s="53">
        <f>+'[14]age et sexe T'!AN8/'[14]age et sexe T'!AN27*100</f>
        <v>13.516097323506738</v>
      </c>
      <c r="G108" s="53">
        <f>+'[14]age et sexe T'!AO8/'[14]age et sexe T'!AO27*100</f>
        <v>12.285382758132849</v>
      </c>
      <c r="H108" s="53">
        <f>+'[14]age et sexe T'!AP8/'[14]age et sexe T'!AP27*100</f>
        <v>11.564240466810036</v>
      </c>
      <c r="I108" s="53"/>
    </row>
    <row r="109" spans="1:10" s="21" customFormat="1" ht="32.25" customHeight="1">
      <c r="A109" s="56" t="s">
        <v>54</v>
      </c>
      <c r="B109" s="53">
        <f>[1]social!F116</f>
        <v>34.755208999274224</v>
      </c>
      <c r="C109" s="53">
        <f>+SUM('[14]age et sexe T'!$AF$9:$AK$9)/SUM('[14]age et sexe T'!$AF$27:$AK$27)*100</f>
        <v>52.239051488877408</v>
      </c>
      <c r="D109" s="53">
        <f>+'[14]age et sexe T'!AL9/'[14]age et sexe T'!AL27*100</f>
        <v>54.182665889742943</v>
      </c>
      <c r="E109" s="53">
        <f>+'[14]age et sexe T'!AM9/'[14]age et sexe T'!AM27*100</f>
        <v>52.946583147991333</v>
      </c>
      <c r="F109" s="53">
        <f>+'[14]age et sexe T'!AN9/'[14]age et sexe T'!AN27*100</f>
        <v>52.78599239198919</v>
      </c>
      <c r="G109" s="53">
        <f>+'[14]age et sexe T'!AO9/'[14]age et sexe T'!AO27*100</f>
        <v>52.904608063051981</v>
      </c>
      <c r="H109" s="53">
        <f>+'[14]age et sexe T'!AP9/'[14]age et sexe T'!AP27*100</f>
        <v>53.082575942042176</v>
      </c>
      <c r="I109" s="53"/>
    </row>
    <row r="110" spans="1:10" s="21" customFormat="1" ht="32.25" customHeight="1">
      <c r="A110" s="56" t="s">
        <v>55</v>
      </c>
      <c r="B110" s="53">
        <f>[1]social!F117</f>
        <v>68.671271324928554</v>
      </c>
      <c r="C110" s="53">
        <f>+SUM('[14]age et sexe T'!$AF$10:$AK$10)/SUM('[14]age et sexe T'!$AF$27:$AK$27)*100</f>
        <v>23.442364647527725</v>
      </c>
      <c r="D110" s="53">
        <f>+'[14]age et sexe T'!AL10/'[14]age et sexe T'!AL27*100</f>
        <v>23.644711477685931</v>
      </c>
      <c r="E110" s="53">
        <f>+'[14]age et sexe T'!AM10/'[14]age et sexe T'!AM27*100</f>
        <v>25.229584452036896</v>
      </c>
      <c r="F110" s="53">
        <f>+'[14]age et sexe T'!AN10/'[14]age et sexe T'!AN27*100</f>
        <v>25.412612550045893</v>
      </c>
      <c r="G110" s="53">
        <f>+'[14]age et sexe T'!AO10/'[14]age et sexe T'!AO27*100</f>
        <v>26.653763557475578</v>
      </c>
      <c r="H110" s="53">
        <f>+'[14]age et sexe T'!AP10/'[14]age et sexe T'!AP27*100</f>
        <v>26.564000312409554</v>
      </c>
      <c r="I110" s="53"/>
    </row>
    <row r="111" spans="1:10" s="21" customFormat="1" ht="32.25" customHeight="1">
      <c r="A111" s="60" t="s">
        <v>17</v>
      </c>
      <c r="B111" s="53"/>
      <c r="C111" s="53"/>
      <c r="D111" s="53"/>
      <c r="E111" s="53"/>
      <c r="F111" s="53"/>
    </row>
    <row r="112" spans="1:10" s="21" customFormat="1" ht="32.25" customHeight="1">
      <c r="A112" s="56" t="s">
        <v>14</v>
      </c>
      <c r="B112" s="53">
        <f>[1]social!F119</f>
        <v>0</v>
      </c>
      <c r="C112" s="53">
        <f>+SUM('[14]age et sexeU'!$AF$7:$AK$7)/SUM('[14]age et sexeU'!$AF$27:$AK$27)*100</f>
        <v>13.282140365064645</v>
      </c>
      <c r="D112" s="53">
        <f>+'[14]age et sexeU'!AL7/'[14]age et sexeU'!AL27*100</f>
        <v>10.940766108574328</v>
      </c>
      <c r="E112" s="53">
        <f>+'[14]age et sexeU'!AM7/'[14]age et sexeU'!AM27*100</f>
        <v>11.794288044309281</v>
      </c>
      <c r="F112" s="53">
        <f>+'[14]age et sexeU'!AN7/'[14]age et sexeU'!AN27*100</f>
        <v>11.051053460944335</v>
      </c>
      <c r="G112" s="53">
        <f>+'[14]age et sexeU'!AO7/'[14]age et sexeU'!AO27*100</f>
        <v>10.065499798135955</v>
      </c>
      <c r="H112" s="53">
        <f>+'[14]age et sexeU'!AP7/'[14]age et sexeU'!AP27*100</f>
        <v>9.7186537656819123</v>
      </c>
      <c r="I112" s="53"/>
    </row>
    <row r="113" spans="1:10" s="21" customFormat="1" ht="32.25" customHeight="1">
      <c r="A113" s="56" t="s">
        <v>54</v>
      </c>
      <c r="B113" s="53">
        <f>[1]social!F120</f>
        <v>20.055284935189167</v>
      </c>
      <c r="C113" s="53">
        <f>+SUM('[14]age et sexe T'!$AF$9:$AK$9)/SUM('[14]age et sexe T'!$AF$27:$AK$27)*100</f>
        <v>52.239051488877408</v>
      </c>
      <c r="D113" s="53">
        <f>+'[14]age et sexeU'!AL8/'[14]age et sexeU'!AL27*100</f>
        <v>58.683583840689998</v>
      </c>
      <c r="E113" s="53">
        <f>+'[14]age et sexeU'!AM8/'[14]age et sexeU'!AM27*100</f>
        <v>57.160390404244367</v>
      </c>
      <c r="F113" s="53">
        <f>+'[14]age et sexeU'!AN8/'[14]age et sexeU'!AN27*100</f>
        <v>57.192299102054712</v>
      </c>
      <c r="G113" s="53">
        <f>+'[14]age et sexeU'!AO8/'[14]age et sexeU'!AO27*100</f>
        <v>56.956651802873303</v>
      </c>
      <c r="H113" s="53">
        <f>+'[14]age et sexeU'!AP8/'[14]age et sexeU'!AP27*100</f>
        <v>56.899328128190952</v>
      </c>
      <c r="I113" s="53"/>
    </row>
    <row r="114" spans="1:10" s="21" customFormat="1" ht="32.25" customHeight="1">
      <c r="A114" s="56" t="s">
        <v>55</v>
      </c>
      <c r="B114" s="53">
        <f>[1]social!F121</f>
        <v>59.093633204705419</v>
      </c>
      <c r="C114" s="53">
        <f>+SUM('[14]age et sexe T'!$AF$10:$AK$10)/SUM('[14]age et sexe T'!$AF$27:$AK$27)*100</f>
        <v>23.442364647527725</v>
      </c>
      <c r="D114" s="53">
        <f>+'[14]age et sexeU'!AL9/'[14]age et sexeU'!AL27*100</f>
        <v>25.635638635210551</v>
      </c>
      <c r="E114" s="53">
        <f>+'[14]age et sexeU'!AM9/'[14]age et sexeU'!AM27*100</f>
        <v>26.086244353629123</v>
      </c>
      <c r="F114" s="53">
        <f>+'[14]age et sexeU'!AN9/'[14]age et sexeU'!AN27*100</f>
        <v>26.224958181840929</v>
      </c>
      <c r="G114" s="53">
        <f>+'[14]age et sexeU'!AO9/'[14]age et sexeU'!AO27*100</f>
        <v>27.633265683816937</v>
      </c>
      <c r="H114" s="53">
        <f>+'[14]age et sexeU'!AP9/'[14]age et sexeU'!AP27*100</f>
        <v>27.299690322053273</v>
      </c>
      <c r="I114" s="53"/>
    </row>
    <row r="115" spans="1:10" s="21" customFormat="1" ht="32.25" customHeight="1">
      <c r="A115" s="99" t="s">
        <v>56</v>
      </c>
      <c r="B115" s="53"/>
      <c r="C115" s="53"/>
      <c r="D115" s="53"/>
      <c r="E115" s="53"/>
      <c r="F115" s="53"/>
    </row>
    <row r="116" spans="1:10" s="21" customFormat="1" ht="32.25" customHeight="1">
      <c r="A116" s="152" t="s">
        <v>12</v>
      </c>
      <c r="B116" s="53">
        <f>[1]social!F123</f>
        <v>0</v>
      </c>
      <c r="C116" s="59">
        <f>+AVERAGE('[14]Tx d''activité T'!$AF$10:$AK$10)</f>
        <v>48.486234523828152</v>
      </c>
      <c r="D116" s="59">
        <f>+'[14]Tx d''activité T'!AL10</f>
        <v>46.5</v>
      </c>
      <c r="E116" s="59">
        <f>+'[14]Tx d''activité T'!AM10</f>
        <v>46.7</v>
      </c>
      <c r="F116" s="59">
        <f>+'[14]Tx d''activité T'!AN10</f>
        <v>46</v>
      </c>
      <c r="G116" s="59">
        <f>+'[14]Tx d''activité T'!AO10</f>
        <v>45.8</v>
      </c>
      <c r="H116" s="59">
        <f>+'[14]Tx d''activité T'!AQ10</f>
        <v>44.8</v>
      </c>
      <c r="I116" s="59"/>
      <c r="J116" s="53"/>
    </row>
    <row r="117" spans="1:10" s="21" customFormat="1" ht="32.25" customHeight="1">
      <c r="A117" s="57" t="s">
        <v>45</v>
      </c>
      <c r="B117" s="53">
        <f>[1]social!F124</f>
        <v>50.74987219966922</v>
      </c>
      <c r="C117" s="53">
        <f>+AVERAGE('[14]Tx d''activité T'!$AF$16:$AK$16)</f>
        <v>73.242584206644494</v>
      </c>
      <c r="D117" s="53">
        <f>+'[14]Tx d''activité T'!AL16</f>
        <v>70.8</v>
      </c>
      <c r="E117" s="53">
        <f>+'[14]Tx d''activité T'!AM16</f>
        <v>71.599999999999994</v>
      </c>
      <c r="F117" s="53">
        <f>+'[14]Tx d''activité T'!AN16</f>
        <v>71</v>
      </c>
      <c r="G117" s="53">
        <f>+'[14]Tx d''activité T'!AO16</f>
        <v>71</v>
      </c>
      <c r="H117" s="53">
        <f>+'[14]Tx d''activité T'!AQ16</f>
        <v>70.400000000000006</v>
      </c>
      <c r="I117" s="53"/>
      <c r="J117" s="53"/>
    </row>
    <row r="118" spans="1:10" s="21" customFormat="1" ht="32.25" customHeight="1">
      <c r="A118" s="57" t="s">
        <v>46</v>
      </c>
      <c r="B118" s="53">
        <f>[1]social!F125</f>
        <v>77.900000000000006</v>
      </c>
      <c r="C118" s="53">
        <f>+AVERAGE('[14]Tx d''activité T'!$AF$22:$AK$22)</f>
        <v>25.210143101377213</v>
      </c>
      <c r="D118" s="53">
        <f>+'[14]Tx d''activité T'!AL22</f>
        <v>23.6</v>
      </c>
      <c r="E118" s="53">
        <f>+'[14]Tx d''activité T'!AM22</f>
        <v>22.4</v>
      </c>
      <c r="F118" s="53">
        <f>+'[14]Tx d''activité T'!AN22</f>
        <v>21.8</v>
      </c>
      <c r="G118" s="53">
        <f>+'[14]Tx d''activité T'!AO22</f>
        <v>21.5</v>
      </c>
      <c r="H118" s="53">
        <f>+'[14]Tx d''activité T'!AQ22</f>
        <v>19.899999999999999</v>
      </c>
      <c r="I118" s="53"/>
      <c r="J118" s="53"/>
    </row>
    <row r="119" spans="1:10" s="21" customFormat="1" ht="32.25" customHeight="1">
      <c r="A119" s="152" t="s">
        <v>17</v>
      </c>
      <c r="B119" s="59">
        <f>[1]social!F126</f>
        <v>25.5</v>
      </c>
      <c r="C119" s="59">
        <f>+AVERAGE('[14]Tx d''activité U'!$AI$5:$AN$5)</f>
        <v>42.6</v>
      </c>
      <c r="D119" s="59">
        <f>+'[14]Tx d''activité U'!AO5</f>
        <v>40.5</v>
      </c>
      <c r="E119" s="59">
        <f>+'[14]Tx d''activité U'!AP5</f>
        <v>42.4</v>
      </c>
      <c r="F119" s="59">
        <f>+'[14]Tx d''activité U'!AQ5</f>
        <v>42</v>
      </c>
      <c r="G119" s="59">
        <f>+'[14]Tx d''activité U'!AR5</f>
        <v>42.3</v>
      </c>
      <c r="H119" s="59">
        <f>+'[14]Tx d''activité U'!AT5</f>
        <v>41.9</v>
      </c>
      <c r="I119" s="59"/>
    </row>
    <row r="120" spans="1:10" s="21" customFormat="1" ht="32.25" customHeight="1">
      <c r="A120" s="57" t="s">
        <v>45</v>
      </c>
      <c r="B120" s="53">
        <f>[1]social!F127</f>
        <v>46</v>
      </c>
      <c r="C120" s="53">
        <f>+AVERAGE('[14]Tx d''activité U'!$AI$16:$AN$16)</f>
        <v>69.083333333333329</v>
      </c>
      <c r="D120" s="53">
        <f>+'[14]Tx d''activité U'!AN16</f>
        <v>67.3</v>
      </c>
      <c r="E120" s="53">
        <f>+'[14]Tx d''activité U'!AO16</f>
        <v>66.3</v>
      </c>
      <c r="F120" s="53">
        <f>+'[14]Tx d''activité U'!AP16</f>
        <v>67.599999999999994</v>
      </c>
      <c r="G120" s="53">
        <f>+'[14]Tx d''activité U'!AQ16</f>
        <v>67.3</v>
      </c>
      <c r="H120" s="53">
        <f>+'[14]Tx d''activité U'!AT16</f>
        <v>67.400000000000006</v>
      </c>
      <c r="I120" s="53"/>
    </row>
    <row r="121" spans="1:10" s="21" customFormat="1" ht="32.25" customHeight="1">
      <c r="A121" s="57" t="s">
        <v>46</v>
      </c>
      <c r="B121" s="53">
        <f>[1]social!F128</f>
        <v>73.5</v>
      </c>
      <c r="C121" s="53">
        <f>+AVERAGE('[14]Tx d''activité U'!$AI$27:$AN$27)</f>
        <v>17.799999999999997</v>
      </c>
      <c r="D121" s="53">
        <f>+'[14]Tx d''activité U'!AO27</f>
        <v>16.600000000000001</v>
      </c>
      <c r="E121" s="53">
        <f>+'[14]Tx d''activité U'!AP27</f>
        <v>18.399999999999999</v>
      </c>
      <c r="F121" s="53">
        <f>+'[14]Tx d''activité U'!AQ27</f>
        <v>18.100000000000001</v>
      </c>
      <c r="G121" s="53">
        <f>+'[14]Tx d''activité U'!AR27</f>
        <v>18.5</v>
      </c>
      <c r="H121" s="53">
        <f>+'[14]Tx d''activité U'!AT27</f>
        <v>17.899999999999999</v>
      </c>
      <c r="I121" s="53"/>
    </row>
    <row r="122" spans="1:10" s="21" customFormat="1" ht="32.25" customHeight="1">
      <c r="A122" s="152" t="s">
        <v>21</v>
      </c>
      <c r="B122" s="59">
        <f>[1]social!F129</f>
        <v>20</v>
      </c>
      <c r="C122" s="59">
        <f>+AVERAGE('[14]Tx d''activité R'!$AD$10:$AI$10)</f>
        <v>57.466666666666669</v>
      </c>
      <c r="D122" s="59">
        <f>+'[14]Tx d''activité R'!AJ10</f>
        <v>55.7</v>
      </c>
      <c r="E122" s="59">
        <f>+'[14]Tx d''activité R'!AK10</f>
        <v>54.1</v>
      </c>
      <c r="F122" s="59">
        <f>+'[14]Tx d''activité R'!AL10</f>
        <v>53.2</v>
      </c>
      <c r="G122" s="59">
        <f>+'[14]Tx d''activité R'!AM10</f>
        <v>52.2</v>
      </c>
      <c r="H122" s="59">
        <f>+'[14]Tx d''activité R'!AN10</f>
        <v>50</v>
      </c>
      <c r="I122" s="59"/>
    </row>
    <row r="123" spans="1:10" s="21" customFormat="1" ht="32.25" customHeight="1">
      <c r="A123" s="57" t="s">
        <v>45</v>
      </c>
      <c r="B123" s="53">
        <f>[1]social!F130</f>
        <v>58.9</v>
      </c>
      <c r="C123" s="53">
        <f>+AVERAGE('[14]Tx d''activité R'!$AD$16:$AI$16)</f>
        <v>79.583333333333329</v>
      </c>
      <c r="D123" s="53">
        <f>+'[14]Tx d''activité R'!AJ16</f>
        <v>77.900000000000006</v>
      </c>
      <c r="E123" s="53">
        <f>+'[14]Tx d''activité R'!AK16</f>
        <v>78.400000000000006</v>
      </c>
      <c r="F123" s="53">
        <f>+'[14]Tx d''activité R'!AL16</f>
        <v>77.5</v>
      </c>
      <c r="G123" s="53">
        <f>+'[14]Tx d''activité R'!AM16</f>
        <v>77</v>
      </c>
      <c r="H123" s="53">
        <f>+'[14]Tx d''activité R'!AN16</f>
        <v>75.900000000000006</v>
      </c>
      <c r="I123" s="53"/>
    </row>
    <row r="124" spans="1:10" s="21" customFormat="1" ht="32.25" customHeight="1">
      <c r="A124" s="57" t="s">
        <v>46</v>
      </c>
      <c r="B124" s="53">
        <f>[1]social!F131</f>
        <v>84.2</v>
      </c>
      <c r="C124" s="53">
        <f>+AVERAGE('[14]Tx d''activité R'!$AD$22:$AI$22)</f>
        <v>36.566666666666663</v>
      </c>
      <c r="D124" s="53">
        <f>+'[14]Tx d''activité R'!AJ22</f>
        <v>34.6</v>
      </c>
      <c r="E124" s="53">
        <f>+'[14]Tx d''activité R'!AK22</f>
        <v>29.6</v>
      </c>
      <c r="F124" s="53">
        <f>+'[14]Tx d''activité R'!AL22</f>
        <v>28.6</v>
      </c>
      <c r="G124" s="53">
        <f>+'[14]Tx d''activité R'!AM22</f>
        <v>27.1</v>
      </c>
      <c r="H124" s="53">
        <f>+'[14]Tx d''activité R'!AN22</f>
        <v>23.7</v>
      </c>
      <c r="I124" s="53"/>
    </row>
    <row r="125" spans="1:10" s="21" customFormat="1" ht="32.25" customHeight="1">
      <c r="A125" s="57"/>
      <c r="B125" s="53"/>
      <c r="C125" s="53"/>
      <c r="D125" s="53"/>
      <c r="E125" s="53"/>
      <c r="F125" s="53"/>
      <c r="G125" s="18"/>
      <c r="H125" s="18"/>
    </row>
    <row r="126" spans="1:10" s="21" customFormat="1" ht="32.25" customHeight="1">
      <c r="A126" s="57"/>
      <c r="B126" s="53"/>
      <c r="C126" s="53"/>
      <c r="D126" s="53"/>
      <c r="E126" s="53"/>
      <c r="F126" s="53"/>
      <c r="G126" s="53"/>
      <c r="H126" s="53"/>
      <c r="I126" s="1"/>
    </row>
    <row r="127" spans="1:10" s="21" customFormat="1" ht="32.25" customHeight="1">
      <c r="A127" s="57"/>
      <c r="B127" s="53"/>
      <c r="C127" s="53"/>
      <c r="D127" s="53"/>
      <c r="E127" s="53"/>
      <c r="F127" s="53"/>
      <c r="G127" s="53"/>
      <c r="H127" s="53"/>
      <c r="I127" s="1"/>
    </row>
    <row r="128" spans="1:10" s="21" customFormat="1" ht="32.25" customHeight="1">
      <c r="A128" s="57"/>
      <c r="B128" s="53"/>
      <c r="C128" s="53"/>
      <c r="D128" s="53"/>
      <c r="E128" s="53"/>
      <c r="F128" s="53"/>
      <c r="G128" s="53"/>
      <c r="H128" s="53"/>
      <c r="I128" s="1"/>
    </row>
    <row r="129" spans="1:10" s="21" customFormat="1" ht="32.25" customHeight="1">
      <c r="A129" s="57"/>
      <c r="B129" s="53"/>
      <c r="C129" s="53"/>
      <c r="D129" s="53"/>
      <c r="E129" s="53"/>
      <c r="F129" s="53"/>
      <c r="G129" s="53"/>
      <c r="H129" s="53"/>
      <c r="I129" s="1"/>
    </row>
    <row r="130" spans="1:10" s="21" customFormat="1" ht="32.25" customHeight="1">
      <c r="A130" s="57"/>
      <c r="B130" s="53"/>
      <c r="C130" s="53"/>
      <c r="D130" s="53"/>
      <c r="E130" s="53"/>
      <c r="F130" s="53"/>
      <c r="G130" s="53"/>
      <c r="H130" s="53"/>
      <c r="I130" s="1"/>
    </row>
    <row r="131" spans="1:10" s="21" customFormat="1" ht="32.25" customHeight="1">
      <c r="A131" s="57"/>
      <c r="B131" s="53"/>
      <c r="C131" s="53"/>
      <c r="D131" s="53"/>
      <c r="E131" s="53"/>
      <c r="F131" s="53"/>
      <c r="G131" s="53"/>
      <c r="H131" s="53"/>
      <c r="I131" s="1"/>
    </row>
    <row r="132" spans="1:10" s="21" customFormat="1" ht="32.25" customHeight="1">
      <c r="A132" s="100"/>
      <c r="B132" s="83"/>
      <c r="C132" s="83"/>
      <c r="D132" s="83"/>
      <c r="E132" s="83"/>
      <c r="F132" s="83"/>
      <c r="G132" s="83"/>
      <c r="H132" s="101"/>
      <c r="I132" s="1"/>
      <c r="J132" s="28"/>
    </row>
    <row r="133" spans="1:10" s="21" customFormat="1" ht="32.25" customHeight="1">
      <c r="A133" s="102" t="s">
        <v>130</v>
      </c>
      <c r="B133" s="83"/>
      <c r="C133" s="83"/>
      <c r="D133" s="83"/>
      <c r="E133" s="83"/>
      <c r="F133" s="83"/>
      <c r="G133" s="83"/>
      <c r="H133" s="101"/>
      <c r="I133" s="1"/>
      <c r="J133" s="28"/>
    </row>
    <row r="134" spans="1:10" s="28" customFormat="1" ht="27.75" customHeight="1">
      <c r="A134" s="86" t="s">
        <v>1</v>
      </c>
      <c r="B134" s="83"/>
      <c r="C134" s="83"/>
      <c r="D134" s="83"/>
      <c r="E134" s="83"/>
      <c r="F134" s="83"/>
      <c r="G134" s="83"/>
      <c r="H134" s="101"/>
      <c r="I134" s="1"/>
    </row>
    <row r="135" spans="1:10" s="28" customFormat="1" ht="22.5" customHeight="1">
      <c r="A135" s="88" t="s">
        <v>57</v>
      </c>
      <c r="B135" s="83"/>
      <c r="C135" s="83"/>
      <c r="D135" s="83"/>
      <c r="E135" s="83"/>
      <c r="F135" s="83"/>
      <c r="G135" s="84"/>
      <c r="H135" s="84"/>
      <c r="I135" s="1"/>
    </row>
    <row r="136" spans="1:10" s="28" customFormat="1" ht="22.5" customHeight="1">
      <c r="A136" s="103" t="s">
        <v>132</v>
      </c>
      <c r="B136" s="83"/>
      <c r="C136" s="83"/>
      <c r="D136" s="83"/>
      <c r="E136" s="83"/>
      <c r="F136" s="83"/>
      <c r="G136" s="83"/>
      <c r="H136" s="101"/>
      <c r="I136" s="1"/>
    </row>
    <row r="137" spans="1:10" s="28" customFormat="1" ht="22.5" customHeight="1">
      <c r="A137" s="103" t="s">
        <v>131</v>
      </c>
      <c r="B137" s="83"/>
      <c r="C137" s="83"/>
      <c r="D137" s="83"/>
      <c r="E137" s="83"/>
      <c r="F137" s="83"/>
      <c r="G137" s="83"/>
      <c r="H137" s="101"/>
      <c r="I137" s="1"/>
    </row>
    <row r="138" spans="1:10" s="28" customFormat="1" ht="22.5" customHeight="1">
      <c r="A138" s="103" t="s">
        <v>129</v>
      </c>
      <c r="B138" s="83"/>
      <c r="C138" s="83"/>
      <c r="D138" s="83"/>
      <c r="E138" s="83"/>
      <c r="F138" s="83"/>
      <c r="G138" s="83"/>
      <c r="H138" s="101"/>
      <c r="I138" s="1"/>
    </row>
    <row r="139" spans="1:10" s="28" customFormat="1" ht="22.5" customHeight="1">
      <c r="A139" s="103"/>
      <c r="B139" s="83"/>
      <c r="C139" s="83"/>
      <c r="D139" s="83"/>
      <c r="E139" s="83"/>
      <c r="F139" s="83"/>
      <c r="G139" s="83"/>
      <c r="H139" s="101"/>
      <c r="I139" s="1"/>
    </row>
    <row r="140" spans="1:10" s="28" customFormat="1" ht="22.5" customHeight="1">
      <c r="A140" s="103"/>
      <c r="B140" s="83"/>
      <c r="C140" s="83"/>
      <c r="D140" s="83"/>
      <c r="E140" s="83"/>
      <c r="F140" s="83"/>
      <c r="G140" s="83"/>
      <c r="H140" s="101"/>
      <c r="I140" s="1"/>
    </row>
    <row r="141" spans="1:10" s="28" customFormat="1" ht="22.5" customHeight="1">
      <c r="A141" s="103"/>
      <c r="B141" s="83"/>
      <c r="C141" s="83"/>
      <c r="D141" s="83"/>
      <c r="E141" s="83"/>
      <c r="F141" s="83"/>
      <c r="G141" s="83"/>
      <c r="H141" s="101"/>
      <c r="I141" s="1"/>
    </row>
    <row r="142" spans="1:10" s="28" customFormat="1" ht="22.5" customHeight="1">
      <c r="A142" s="103"/>
      <c r="B142" s="83"/>
      <c r="C142" s="83"/>
      <c r="D142" s="83"/>
      <c r="E142" s="83"/>
      <c r="F142" s="83"/>
      <c r="G142" s="83"/>
      <c r="H142" s="101"/>
      <c r="I142" s="1"/>
    </row>
    <row r="143" spans="1:10" s="28" customFormat="1" ht="22.5" customHeight="1">
      <c r="A143" s="103"/>
      <c r="B143" s="83"/>
      <c r="C143" s="83"/>
      <c r="D143" s="83"/>
      <c r="E143" s="83"/>
      <c r="F143" s="83"/>
      <c r="G143" s="83"/>
      <c r="H143" s="101"/>
      <c r="I143" s="1"/>
    </row>
    <row r="144" spans="1:10" s="28" customFormat="1" ht="22.5" customHeight="1" thickBot="1">
      <c r="A144" s="2" t="s">
        <v>58</v>
      </c>
      <c r="B144" s="3"/>
      <c r="C144" s="4"/>
      <c r="D144" s="19"/>
      <c r="E144" s="3"/>
      <c r="F144" s="3"/>
      <c r="G144" s="5"/>
      <c r="H144" s="5"/>
      <c r="I144" s="21"/>
    </row>
    <row r="145" spans="1:10" s="28" customFormat="1" ht="22.5" customHeight="1" thickBot="1">
      <c r="A145" s="90"/>
      <c r="B145" s="8"/>
      <c r="C145" s="40" t="s">
        <v>0</v>
      </c>
      <c r="D145" s="91"/>
      <c r="E145" s="91"/>
      <c r="F145" s="91"/>
      <c r="G145" s="91"/>
      <c r="H145" s="91"/>
      <c r="I145" s="91"/>
      <c r="J145" s="91"/>
    </row>
    <row r="146" spans="1:10" s="28" customFormat="1" ht="22.5" customHeight="1" thickBot="1">
      <c r="A146" s="10"/>
      <c r="B146" s="11">
        <v>2001</v>
      </c>
      <c r="C146" s="15" t="s">
        <v>118</v>
      </c>
      <c r="D146" s="151">
        <v>2016</v>
      </c>
      <c r="E146" s="151">
        <v>2017</v>
      </c>
      <c r="F146" s="104">
        <v>2018</v>
      </c>
      <c r="G146" s="151">
        <v>2019</v>
      </c>
      <c r="H146" s="151">
        <v>2020</v>
      </c>
      <c r="I146" s="151"/>
      <c r="J146" s="151"/>
    </row>
    <row r="147" spans="1:10">
      <c r="A147" s="105"/>
      <c r="B147" s="49"/>
      <c r="C147" s="49"/>
      <c r="D147" s="9"/>
      <c r="E147" s="9"/>
      <c r="F147" s="21"/>
      <c r="G147" s="9"/>
      <c r="H147" s="9"/>
      <c r="I147" s="9"/>
      <c r="J147" s="9"/>
    </row>
    <row r="148" spans="1:10">
      <c r="A148" s="163" t="s">
        <v>59</v>
      </c>
      <c r="B148" s="51">
        <f>[1]social!F132</f>
        <v>34.101820866141729</v>
      </c>
      <c r="C148" s="156">
        <f>+AVERAGE('[15]sexe et age T'!$AD$29:$AI$29)/1000</f>
        <v>10562.227000000001</v>
      </c>
      <c r="D148" s="156">
        <f>+'[15]sexe et age T'!AJ29/1000</f>
        <v>10641.620999999999</v>
      </c>
      <c r="E148" s="156">
        <f>+'[15]sexe et age T'!AK29/1000</f>
        <v>10698.931</v>
      </c>
      <c r="F148" s="156">
        <f>+'[15]sexe et age T'!AL29/1000</f>
        <v>10811.724</v>
      </c>
      <c r="G148" s="156">
        <f>+'[15]sexe et age T'!AM29/1000</f>
        <v>10974.819330155431</v>
      </c>
      <c r="H148" s="156">
        <f>+'[15]sexe et age T'!AN29/1000</f>
        <v>10542.42</v>
      </c>
      <c r="I148" s="156"/>
    </row>
    <row r="149" spans="1:10" s="9" customFormat="1" ht="32.25" customHeight="1">
      <c r="A149" s="78" t="s">
        <v>17</v>
      </c>
      <c r="B149" s="76">
        <f>[1]social!F133</f>
        <v>8884.8709999999992</v>
      </c>
      <c r="C149" s="157">
        <f>+AVERAGE('[15]age et sexeU'!$AF$28:$AK$28)/1000</f>
        <v>5313.8163333333332</v>
      </c>
      <c r="D149" s="157">
        <f>+'[15]age et sexeU'!AL28/1000</f>
        <v>5428.2370000000001</v>
      </c>
      <c r="E149" s="157">
        <f>+'[15]age et sexeU'!AM28/1000</f>
        <v>5871.7849999999999</v>
      </c>
      <c r="F149" s="157">
        <f>+'[15]age et sexeU'!AN28/1000</f>
        <v>5962.9129999999996</v>
      </c>
      <c r="G149" s="157">
        <f>+'[15]age et sexeU'!AO28/1000</f>
        <v>6276.6028005248836</v>
      </c>
      <c r="H149" s="157">
        <f>+'[15]age et sexeU'!AP28/1000</f>
        <v>6139.5320000000002</v>
      </c>
      <c r="I149" s="157"/>
      <c r="J149" s="21"/>
    </row>
    <row r="150" spans="1:10">
      <c r="A150" s="78" t="s">
        <v>21</v>
      </c>
      <c r="B150" s="76">
        <f>[1]social!F134</f>
        <v>4216.0590000000002</v>
      </c>
      <c r="C150" s="157">
        <f>+AVERAGE('[15]age et sexeR'!$AF$28:$AK$28)/1000</f>
        <v>5248.4106666666667</v>
      </c>
      <c r="D150" s="157">
        <f>+'[15]age et sexeR'!AL28/1000</f>
        <v>5213.384</v>
      </c>
      <c r="E150" s="157">
        <f>+'[15]age et sexeR'!AM28/1000</f>
        <v>4827.1459999999997</v>
      </c>
      <c r="F150" s="157">
        <f>+'[15]age et sexeR'!AN28/1000</f>
        <v>4848.8109999999997</v>
      </c>
      <c r="G150" s="157">
        <f>+'[15]age et sexeR'!AO28/1000</f>
        <v>4698.2165296305848</v>
      </c>
      <c r="H150" s="157">
        <f>+'[15]age et sexeR'!AP28/1000</f>
        <v>4402.8869999999997</v>
      </c>
      <c r="I150" s="157"/>
      <c r="J150" s="21"/>
    </row>
    <row r="151" spans="1:10" s="21" customFormat="1" ht="30" customHeight="1">
      <c r="A151" s="98" t="s">
        <v>112</v>
      </c>
      <c r="B151" s="68"/>
      <c r="C151" s="76"/>
    </row>
    <row r="152" spans="1:10" s="21" customFormat="1" ht="32.25" customHeight="1">
      <c r="A152" s="61" t="s">
        <v>12</v>
      </c>
      <c r="B152" s="53"/>
      <c r="C152" s="76"/>
      <c r="D152" s="76"/>
      <c r="E152" s="76"/>
      <c r="F152" s="76"/>
    </row>
    <row r="153" spans="1:10" s="21" customFormat="1" ht="32.25" customHeight="1">
      <c r="A153" s="56" t="s">
        <v>14</v>
      </c>
      <c r="B153" s="53">
        <f>[1]social!F137</f>
        <v>0</v>
      </c>
      <c r="C153" s="53">
        <f>+SUM('[15]sexe et age T'!$AD$8:$AI$8)/SUM('[15]sexe et age T'!$AD$29:$AI$29)*100</f>
        <v>16.089108543744292</v>
      </c>
      <c r="D153" s="53">
        <f>+'[15]sexe et age T'!AJ8/'[15]sexe et age T'!AJ29*100</f>
        <v>12.700489897168863</v>
      </c>
      <c r="E153" s="53">
        <f>+'[15]sexe et age T'!AK8/'[15]sexe et age T'!AK29*100</f>
        <v>11.566015333681467</v>
      </c>
      <c r="F153" s="53">
        <f>+'[15]sexe et age T'!AL8/'[15]sexe et age T'!AL29*100</f>
        <v>11.086936736453872</v>
      </c>
      <c r="G153" s="53">
        <f>+'[15]sexe et age T'!AM8/'[15]sexe et age T'!AM29*100</f>
        <v>10.153059073959556</v>
      </c>
      <c r="H153" s="53">
        <f>+'[15]sexe et age T'!AN8/'[15]sexe et age T'!AN29*100</f>
        <v>9.0401919103962847</v>
      </c>
      <c r="I153" s="53"/>
    </row>
    <row r="154" spans="1:10" s="21" customFormat="1" ht="32.25" customHeight="1">
      <c r="A154" s="56" t="s">
        <v>54</v>
      </c>
      <c r="B154" s="53">
        <f>[1]social!F138</f>
        <v>24.10310740583628</v>
      </c>
      <c r="C154" s="53">
        <f>+SUM('[15]sexe et age T'!$AD$9:$AI$9)/SUM('[15]sexe et age T'!$AD$29:$AI$29)*100</f>
        <v>51.873545859851966</v>
      </c>
      <c r="D154" s="53">
        <f>+'[15]sexe et age T'!AJ9/'[15]sexe et age T'!AJ29*100</f>
        <v>54.022202068651005</v>
      </c>
      <c r="E154" s="53">
        <f>+'[15]sexe et age T'!AK9/'[15]sexe et age T'!AK29*100</f>
        <v>52.682824106445779</v>
      </c>
      <c r="F154" s="53">
        <f>+'[15]sexe et age T'!AL9/'[15]sexe et age T'!AL29*100</f>
        <v>52.469458154869663</v>
      </c>
      <c r="G154" s="53">
        <f>+'[15]sexe et age T'!AM9/'[15]sexe et age T'!AM29*100</f>
        <v>52.312836325296821</v>
      </c>
      <c r="H154" s="53">
        <f>+'[15]sexe et age T'!AN9/'[15]sexe et age T'!AN29*100</f>
        <v>52.4011469852273</v>
      </c>
      <c r="I154" s="53"/>
    </row>
    <row r="155" spans="1:10" s="21" customFormat="1" ht="32.25" customHeight="1">
      <c r="A155" s="56" t="s">
        <v>55</v>
      </c>
      <c r="B155" s="53">
        <f>[1]social!F139</f>
        <v>50.545719797169816</v>
      </c>
      <c r="C155" s="53">
        <f>+SUM('[15]sexe et age T'!$AD$10:$AI$10)/SUM('[15]sexe et age T'!$AD$29:$AI$29)*100</f>
        <v>25.13367998371303</v>
      </c>
      <c r="D155" s="53">
        <f>+'[15]sexe et age T'!AJ10/'[15]sexe et age T'!AJ29*100</f>
        <v>25.37765627999719</v>
      </c>
      <c r="E155" s="53">
        <f>+'[15]sexe et age T'!AK10/'[15]sexe et age T'!AK29*100</f>
        <v>27.281585421945426</v>
      </c>
      <c r="F155" s="53">
        <f>+'[15]sexe et age T'!AL10/'[15]sexe et age T'!AL29*100</f>
        <v>27.41880943316718</v>
      </c>
      <c r="G155" s="53">
        <f>+'[15]sexe et age T'!AM10/'[15]sexe et age T'!AM29*100</f>
        <v>28.643869926065278</v>
      </c>
      <c r="H155" s="53">
        <f>+'[15]sexe et age T'!AN10/'[15]sexe et age T'!AN29*100</f>
        <v>28.813346461248933</v>
      </c>
      <c r="I155" s="53"/>
    </row>
    <row r="156" spans="1:10" s="21" customFormat="1" ht="32.25" customHeight="1">
      <c r="A156" s="99" t="s">
        <v>17</v>
      </c>
      <c r="B156" s="53"/>
      <c r="C156" s="53"/>
      <c r="D156" s="53"/>
      <c r="E156" s="53"/>
      <c r="F156" s="53"/>
      <c r="G156" s="53"/>
      <c r="H156" s="53"/>
      <c r="I156" s="53"/>
    </row>
    <row r="157" spans="1:10" s="21" customFormat="1" ht="32.25" customHeight="1">
      <c r="A157" s="56" t="s">
        <v>14</v>
      </c>
      <c r="B157" s="53">
        <f>[1]social!F141</f>
        <v>0</v>
      </c>
      <c r="C157" s="53">
        <f>+SUM('[15]age et sexeU'!$AF$8:$AK$8)/SUM('[15]age et sexeU'!$AF$28:$AK$28)*100</f>
        <v>10.072933144283184</v>
      </c>
      <c r="D157" s="53">
        <f>+'[15]age et sexeU'!AL8/'[15]age et sexeU'!AL$28*100</f>
        <v>7.4956012421712614</v>
      </c>
      <c r="E157" s="53">
        <f>+'[15]age et sexeU'!AM8/'[15]age et sexeU'!AM$28*100</f>
        <v>7.9067268300865923</v>
      </c>
      <c r="F157" s="53">
        <f>+'[15]age et sexeU'!AN8/'[15]age et sexeU'!AN$28*100</f>
        <v>7.3209687949497173</v>
      </c>
      <c r="G157" s="53">
        <f>+'[15]age et sexeU'!AO8/'[15]age et sexeU'!AO$28*100</f>
        <v>7.0247436157154164</v>
      </c>
      <c r="H157" s="53">
        <f>+'[15]age et sexeU'!AP8/'[15]age et sexeU'!AP$28*100</f>
        <v>6.3080866750104079</v>
      </c>
      <c r="I157" s="53"/>
    </row>
    <row r="158" spans="1:10" s="21" customFormat="1" ht="32.25" customHeight="1">
      <c r="A158" s="56" t="s">
        <v>54</v>
      </c>
      <c r="B158" s="53">
        <f>[1]social!F142</f>
        <v>16.06939086953005</v>
      </c>
      <c r="C158" s="53">
        <f>+SUM('[15]age et sexeU'!$AF$9:$AK$9)/SUM('[15]age et sexeU'!$AF$28:$AK$28)*100</f>
        <v>57.18516553921792</v>
      </c>
      <c r="D158" s="53">
        <f>+'[15]age et sexeU'!AL9/'[15]age et sexeU'!AL$28*100</f>
        <v>58.665972027382004</v>
      </c>
      <c r="E158" s="53">
        <f>+'[15]age et sexeU'!AM9/'[15]age et sexeU'!AM$28*100</f>
        <v>57.041342624091307</v>
      </c>
      <c r="F158" s="53">
        <f>+'[15]age et sexeU'!AN9/'[15]age et sexeU'!AN$28*100</f>
        <v>57.000781329528039</v>
      </c>
      <c r="G158" s="53">
        <f>+'[15]age et sexeU'!AO9/'[15]age et sexeU'!AO$28*100</f>
        <v>56.277839102245068</v>
      </c>
      <c r="H158" s="53">
        <f>+'[15]age et sexeU'!AP9/'[15]age et sexeU'!AP$28*100</f>
        <v>56.171936232273076</v>
      </c>
      <c r="I158" s="53"/>
    </row>
    <row r="159" spans="1:10" s="21" customFormat="1" ht="32.25" customHeight="1">
      <c r="A159" s="56" t="s">
        <v>55</v>
      </c>
      <c r="B159" s="53">
        <f>[1]social!F143</f>
        <v>58.933876399737294</v>
      </c>
      <c r="C159" s="53">
        <f>+SUM('[15]age et sexeU'!$AF$10:$AK$10)/SUM('[15]age et sexeU'!$AF$28:$AK$28)*100</f>
        <v>28.504777075157971</v>
      </c>
      <c r="D159" s="53">
        <f>+'[15]age et sexeU'!AL10/'[15]age et sexeU'!AL$28*100</f>
        <v>28.613010080436794</v>
      </c>
      <c r="E159" s="53">
        <f>+'[15]age et sexeU'!AM10/'[15]age et sexeU'!AM$28*100</f>
        <v>29.368667279200452</v>
      </c>
      <c r="F159" s="53">
        <f>+'[15]age et sexeU'!AN10/'[15]age et sexeU'!AN$28*100</f>
        <v>29.450706391322495</v>
      </c>
      <c r="G159" s="53">
        <f>+'[15]age et sexeU'!AO10/'[15]age et sexeU'!AO$28*100</f>
        <v>30.675595456580069</v>
      </c>
      <c r="H159" s="53">
        <f>+'[15]age et sexeU'!AP10/'[15]age et sexeU'!AP$28*100</f>
        <v>30.586875351411152</v>
      </c>
      <c r="I159" s="53"/>
    </row>
    <row r="160" spans="1:10" s="21" customFormat="1" ht="32.25" customHeight="1">
      <c r="A160" s="99" t="s">
        <v>21</v>
      </c>
      <c r="B160" s="53"/>
      <c r="C160" s="53"/>
      <c r="D160" s="53"/>
      <c r="E160" s="53"/>
      <c r="F160" s="53"/>
      <c r="G160" s="53"/>
      <c r="H160" s="53"/>
      <c r="I160" s="53"/>
    </row>
    <row r="161" spans="1:9" s="21" customFormat="1" ht="32.25" customHeight="1">
      <c r="A161" s="56" t="s">
        <v>14</v>
      </c>
      <c r="B161" s="53">
        <f>[1]social!F145</f>
        <v>0</v>
      </c>
      <c r="C161" s="53">
        <f>+SUM('[15]age et sexeR'!$AF$8:$AK$8)/SUM('[15]age et sexeR'!$AF$28:$AK$28)*100</f>
        <v>22.180257490013485</v>
      </c>
      <c r="D161" s="53">
        <f>+'[15]age et sexeR'!AL8/'[15]age et sexeR'!AL$28*100</f>
        <v>18.119881443607451</v>
      </c>
      <c r="E161" s="53">
        <f>+'[15]age et sexeR'!AM8/'[15]age et sexeR'!AM$28*100</f>
        <v>16.017207683380612</v>
      </c>
      <c r="F161" s="53">
        <f>+'[15]age et sexeR'!AN8/'[15]age et sexeR'!AN$28*100</f>
        <v>15.718203906070993</v>
      </c>
      <c r="G161" s="53">
        <f>+'[15]age et sexeR'!AO8/'[15]age et sexeR'!AO$28*100</f>
        <v>14.332345712263015</v>
      </c>
      <c r="H161" s="53">
        <f>+'[15]age et sexeR'!AP8/'[15]age et sexeR'!AP$28*100</f>
        <v>12.849932328492647</v>
      </c>
      <c r="I161" s="53"/>
    </row>
    <row r="162" spans="1:9" s="21" customFormat="1" ht="32.25" customHeight="1">
      <c r="A162" s="56" t="s">
        <v>54</v>
      </c>
      <c r="B162" s="53">
        <f>[1]social!F146</f>
        <v>31.357762959827895</v>
      </c>
      <c r="C162" s="53">
        <f>+SUM('[15]age et sexeR'!$AF$9:$AK$9)/SUM('[15]age et sexeR'!$AF$28:$AK$28)*100</f>
        <v>46.495732803429</v>
      </c>
      <c r="D162" s="53">
        <f>+'[15]age et sexeR'!AL9/'[15]age et sexeR'!AL$28*100</f>
        <v>49.187053936560211</v>
      </c>
      <c r="E162" s="53">
        <f>+'[15]age et sexeR'!AM9/'[15]age et sexeR'!AM$28*100</f>
        <v>47.381081906368685</v>
      </c>
      <c r="F162" s="53">
        <f>+'[15]age et sexeR'!AN9/'[15]age et sexeR'!AN$28*100</f>
        <v>46.896981548672443</v>
      </c>
      <c r="G162" s="53">
        <f>+'[15]age et sexeR'!AO9/'[15]age et sexeR'!AO$28*100</f>
        <v>47.015773625670739</v>
      </c>
      <c r="H162" s="53">
        <f>+'[15]age et sexeR'!AP9/'[15]age et sexeR'!AP$28*100</f>
        <v>47.143045006605895</v>
      </c>
      <c r="I162" s="53"/>
    </row>
    <row r="163" spans="1:9" s="21" customFormat="1" ht="32.25" customHeight="1">
      <c r="A163" s="56" t="s">
        <v>55</v>
      </c>
      <c r="B163" s="53">
        <f>[1]social!F147</f>
        <v>42.970995619442377</v>
      </c>
      <c r="C163" s="53">
        <f>+SUM('[15]age et sexeR'!$AF$10:$AK$10)/SUM('[15]age et sexeR'!$AF$28:$AK$28)*100</f>
        <v>21.720572297696215</v>
      </c>
      <c r="D163" s="53">
        <f>+'[15]age et sexeR'!AL10/'[15]age et sexeR'!AL$28*100</f>
        <v>22.008967687782064</v>
      </c>
      <c r="E163" s="53">
        <f>+'[15]age et sexeR'!AM10/'[15]age et sexeR'!AM$28*100</f>
        <v>24.742839764945995</v>
      </c>
      <c r="F163" s="53">
        <f>+'[15]age et sexeR'!AN10/'[15]age et sexeR'!AN$28*100</f>
        <v>24.920047409560819</v>
      </c>
      <c r="G163" s="53">
        <f>+'[15]age et sexeR'!AO10/'[15]age et sexeR'!AO$28*100</f>
        <v>25.92957736966347</v>
      </c>
      <c r="H163" s="53">
        <f>+'[15]age et sexeR'!AP10/'[15]age et sexeR'!AP$28*100</f>
        <v>26.340285362763115</v>
      </c>
      <c r="I163" s="53"/>
    </row>
    <row r="164" spans="1:9" s="21" customFormat="1" ht="32.25" customHeight="1">
      <c r="A164" s="56"/>
      <c r="B164" s="53"/>
      <c r="C164" s="53"/>
      <c r="D164" s="76"/>
      <c r="E164" s="76"/>
      <c r="F164" s="76"/>
    </row>
    <row r="165" spans="1:9" s="21" customFormat="1" ht="32.25" customHeight="1">
      <c r="A165" s="164" t="s">
        <v>60</v>
      </c>
      <c r="B165" s="53"/>
      <c r="C165" s="55"/>
      <c r="D165" s="76"/>
      <c r="E165" s="76"/>
      <c r="F165" s="76"/>
    </row>
    <row r="166" spans="1:9" s="21" customFormat="1" ht="32.25" customHeight="1">
      <c r="A166" s="106" t="s">
        <v>61</v>
      </c>
      <c r="B166" s="53">
        <f>[1]social!F165</f>
        <v>0</v>
      </c>
      <c r="C166" s="53">
        <f>+SUM('[16]1999-2016 4 branches'!$M$4:$R$4)/SUM('[16]1999-2016 4 branches'!$M$8:$R$8)*100</f>
        <v>39.480431857157896</v>
      </c>
      <c r="D166" s="53">
        <f>+'[16]1999-2016 4 branches'!S4/'[16]1999-2016 4 branches'!S$8*100</f>
        <v>37.991796550544322</v>
      </c>
      <c r="E166" s="53">
        <f>+'[16]1999-2016 4 branches'!T4/'[16]1999-2016 4 branches'!T$8*100</f>
        <v>35.146436592590419</v>
      </c>
      <c r="F166" s="53">
        <f>+'[16]1999-2016 4 branches'!U4/'[16]1999-2016 4 branches'!U$8*100</f>
        <v>34.958071603638949</v>
      </c>
      <c r="G166" s="53">
        <f>+'[16]1999-2016 4 branches'!V4/'[16]1999-2016 4 branches'!V$8*100</f>
        <v>33.102367352710218</v>
      </c>
      <c r="H166" s="53">
        <f>'[17]1999-2016 4 branches'!W4/'[17]1999-2016 4 branches'!$W$8*100</f>
        <v>31.3</v>
      </c>
    </row>
    <row r="167" spans="1:9" s="21" customFormat="1" ht="32.25" customHeight="1">
      <c r="A167" s="106" t="s">
        <v>62</v>
      </c>
      <c r="B167" s="53">
        <f>[1]social!F166</f>
        <v>44.587659179294782</v>
      </c>
      <c r="C167" s="53">
        <f>+SUM('[16]1999-2016 4 branches'!$M5:$R5)/SUM('[16]1999-2016 4 branches'!$M$8:$R$8)*100</f>
        <v>11.508635126537866</v>
      </c>
      <c r="D167" s="53">
        <f>+'[16]1999-2016 4 branches'!S5/'[16]1999-2016 4 branches'!S$8*100</f>
        <v>11.27281266641614</v>
      </c>
      <c r="E167" s="53">
        <f>+'[16]1999-2016 4 branches'!T5/'[16]1999-2016 4 branches'!T$8*100</f>
        <v>11.735976239121459</v>
      </c>
      <c r="F167" s="53">
        <f>+'[16]1999-2016 4 branches'!U5/'[16]1999-2016 4 branches'!U$8*100</f>
        <v>11.734641540122679</v>
      </c>
      <c r="G167" s="53">
        <f>+'[16]1999-2016 4 branches'!V5/'[16]1999-2016 4 branches'!V$8*100</f>
        <v>11.713120281095062</v>
      </c>
      <c r="H167" s="53">
        <f>'[17]1999-2016 4 branches'!W5/'[17]1999-2016 4 branches'!$W$8*100</f>
        <v>12.1</v>
      </c>
    </row>
    <row r="168" spans="1:9" s="21" customFormat="1" ht="31.5" customHeight="1">
      <c r="A168" s="106" t="s">
        <v>63</v>
      </c>
      <c r="B168" s="53">
        <f>[1]social!F167</f>
        <v>12.805419459663511</v>
      </c>
      <c r="C168" s="53">
        <f>+SUM('[16]1999-2016 4 branches'!$M6:$R6)/SUM('[16]1999-2016 4 branches'!$M$8:$R$8)*100</f>
        <v>9.6402538972131531</v>
      </c>
      <c r="D168" s="53">
        <f>+'[16]1999-2016 4 branches'!S6/'[16]1999-2016 4 branches'!S$8*100</f>
        <v>9.7927749917047411</v>
      </c>
      <c r="E168" s="53">
        <f>+'[16]1999-2016 4 branches'!T6/'[16]1999-2016 4 branches'!T$8*100</f>
        <v>10.79309699258739</v>
      </c>
      <c r="F168" s="53">
        <f>+'[16]1999-2016 4 branches'!U6/'[16]1999-2016 4 branches'!U$8*100</f>
        <v>10.82003020831416</v>
      </c>
      <c r="G168" s="53">
        <f>+'[16]1999-2016 4 branches'!V6/'[16]1999-2016 4 branches'!V$8*100</f>
        <v>10.876034115010381</v>
      </c>
      <c r="H168" s="53">
        <f>'[17]1999-2016 4 branches'!W6/'[17]1999-2016 4 branches'!$W$8*100</f>
        <v>10.800000000000002</v>
      </c>
    </row>
    <row r="169" spans="1:9" s="21" customFormat="1" ht="30" customHeight="1">
      <c r="A169" s="106" t="s">
        <v>113</v>
      </c>
      <c r="B169" s="53"/>
      <c r="C169" s="53">
        <f>+SUM('[16]1999-2016 4 branches'!$M7:$R7)/SUM('[16]1999-2016 4 branches'!$M$8:$R$8)*100</f>
        <v>39.370679119091079</v>
      </c>
      <c r="D169" s="53">
        <f>+'[16]1999-2016 4 branches'!S7/'[16]1999-2016 4 branches'!S$8*100</f>
        <v>40.942615791334795</v>
      </c>
      <c r="E169" s="53">
        <f>+'[16]1999-2016 4 branches'!T7/'[16]1999-2016 4 branches'!T$8*100</f>
        <v>42.324490175700731</v>
      </c>
      <c r="F169" s="53">
        <f>+'[16]1999-2016 4 branches'!U7/'[16]1999-2016 4 branches'!U$8*100</f>
        <v>42.487256647924212</v>
      </c>
      <c r="G169" s="53">
        <f>+'[16]1999-2016 4 branches'!V7/'[16]1999-2016 4 branches'!V$8*100</f>
        <v>44.281145717843891</v>
      </c>
      <c r="H169" s="53">
        <f>'[17]1999-2016 4 branches'!W7/'[17]1999-2016 4 branches'!$W$8*100</f>
        <v>45.800000000000004</v>
      </c>
    </row>
    <row r="170" spans="1:9" s="21" customFormat="1" ht="30" customHeight="1">
      <c r="A170" s="106"/>
      <c r="B170" s="53"/>
      <c r="C170" s="53"/>
      <c r="D170" s="53"/>
      <c r="E170" s="53"/>
      <c r="F170" s="53"/>
    </row>
    <row r="171" spans="1:9" s="21" customFormat="1" ht="30" customHeight="1">
      <c r="A171" s="107" t="s">
        <v>64</v>
      </c>
      <c r="B171" s="51">
        <f>[1]social!F173</f>
        <v>0</v>
      </c>
      <c r="C171" s="156">
        <f>+AVERAGE([18]chômageT!$AF$13:$AK$13)/1000</f>
        <v>1083.3366666666668</v>
      </c>
      <c r="D171" s="156">
        <f>+[18]chômageT!AL13/1000</f>
        <v>1105.5640000000001</v>
      </c>
      <c r="E171" s="156">
        <f>+[18]chômageT!AM13/1000</f>
        <v>1215.53</v>
      </c>
      <c r="F171" s="156">
        <f>+[18]chômageT!AN13/1000</f>
        <v>1168.28</v>
      </c>
      <c r="G171" s="156">
        <f>+[18]chômageT!AO13/1000</f>
        <v>1107.0044590325574</v>
      </c>
      <c r="H171" s="156">
        <f>+[18]chômageT!AP13/1000</f>
        <v>1429.0450000000001</v>
      </c>
    </row>
    <row r="172" spans="1:9" s="21" customFormat="1" ht="30" customHeight="1">
      <c r="A172" s="77" t="s">
        <v>65</v>
      </c>
      <c r="B172" s="76">
        <f>[1]social!F174</f>
        <v>1241.251</v>
      </c>
      <c r="C172" s="76">
        <f>+AVERAGE('[18]pop-chomageU'!$AF$12:$AK$12)/1000</f>
        <v>865.76499999999999</v>
      </c>
      <c r="D172" s="76">
        <f>+'[18]pop-chomageU'!AL12/1000</f>
        <v>878.96299999999997</v>
      </c>
      <c r="E172" s="76">
        <f>+'[18]pop-chomageU'!AM12/1000</f>
        <v>1014.718</v>
      </c>
      <c r="F172" s="76">
        <f>+'[18]pop-chomageU'!AN12/1000</f>
        <v>990.40599999999995</v>
      </c>
      <c r="G172" s="76">
        <f>+'[18]pop-chomageU'!AO12/1000</f>
        <v>927.69190802489152</v>
      </c>
      <c r="H172" s="76">
        <f>+'[18]pop-chomageU'!AP12/1000</f>
        <v>1151.5909999999999</v>
      </c>
    </row>
    <row r="173" spans="1:9" s="21" customFormat="1" ht="30" customHeight="1">
      <c r="A173" s="60" t="s">
        <v>21</v>
      </c>
      <c r="B173" s="76">
        <f>[1]social!F175</f>
        <v>1023.343</v>
      </c>
      <c r="C173" s="76">
        <f>+AVERAGE('[18]pop-chomageR'!$AF$11:$AK$11)/1000</f>
        <v>217.57166666666666</v>
      </c>
      <c r="D173" s="76">
        <f>+'[18]pop-chomageR'!AL11/1000</f>
        <v>226.601</v>
      </c>
      <c r="E173" s="76">
        <f>+'[18]pop-chomageR'!AM11/1000</f>
        <v>200.81200000000001</v>
      </c>
      <c r="F173" s="76">
        <f>+'[18]pop-chomageR'!AN11/1000</f>
        <v>177.874</v>
      </c>
      <c r="G173" s="76">
        <f>+'[18]pop-chomageR'!AO11/1000</f>
        <v>179.31255100766393</v>
      </c>
      <c r="H173" s="76">
        <f>+'[18]pop-chomageR'!AP11/1000</f>
        <v>277.45400000000001</v>
      </c>
    </row>
    <row r="174" spans="1:9" s="21" customFormat="1" ht="30" customHeight="1">
      <c r="A174" s="108" t="s">
        <v>66</v>
      </c>
      <c r="B174" s="59">
        <f>[1]social!F176</f>
        <v>217.90799999999999</v>
      </c>
      <c r="C174" s="59">
        <f>+SUM([18]chômageT!$AF$27:$AK$27)/SUM([18]chômageT!$AF$13:$AK$13)*100</f>
        <v>28.940003261528425</v>
      </c>
      <c r="D174" s="59">
        <f>+[18]chômageT!AL27/[18]chômageT!AL13*100</f>
        <v>30.560419840009263</v>
      </c>
      <c r="E174" s="59">
        <f>+[18]chômageT!AM27/[18]chômageT!AM13*100</f>
        <v>35.110363380582953</v>
      </c>
      <c r="F174" s="59">
        <f>+[18]chômageT!AN27/[18]chômageT!AN13*100</f>
        <v>35.068904714623208</v>
      </c>
      <c r="G174" s="59">
        <f>+[18]chômageT!AO27/[18]chômageT!AO13*100</f>
        <v>35.017932808199404</v>
      </c>
      <c r="H174" s="59">
        <f>+[18]chômageT!AP27/[18]chômageT!AP13*100</f>
        <v>30.682728675444089</v>
      </c>
    </row>
    <row r="175" spans="1:9" s="21" customFormat="1" ht="30" customHeight="1">
      <c r="A175" s="77" t="s">
        <v>65</v>
      </c>
      <c r="B175" s="53">
        <f>[1]social!F177</f>
        <v>25.193937406696953</v>
      </c>
      <c r="C175" s="53">
        <f>+SUM('[18]pop-chomageU'!$AF$26:$AK$26)/SUM('[18]pop-chomageU'!$AF$12:$AK$12)*100</f>
        <v>32.236230385843733</v>
      </c>
      <c r="D175" s="53">
        <f>+'[18]pop-chomageU'!$AJ$26/'[18]pop-chomageU'!$AJ$12*100</f>
        <v>32.273512686499295</v>
      </c>
      <c r="E175" s="53">
        <f>+'[18]pop-chomageU'!$AJ$26/'[18]pop-chomageU'!$AJ$12*100</f>
        <v>32.273512686499295</v>
      </c>
      <c r="F175" s="53">
        <f>+'[18]pop-chomageU'!$AJ$26/'[18]pop-chomageU'!$AJ$12*100</f>
        <v>32.273512686499295</v>
      </c>
      <c r="G175" s="53">
        <f>+'[18]pop-chomageU'!$AJ$26/'[18]pop-chomageU'!$AJ$12*100</f>
        <v>32.273512686499295</v>
      </c>
      <c r="H175" s="53">
        <f>+'[18]pop-chomageU'!$AJ$26/'[18]pop-chomageU'!$AJ$12*100</f>
        <v>32.273512686499295</v>
      </c>
    </row>
    <row r="176" spans="1:9" s="21" customFormat="1" ht="30" customHeight="1">
      <c r="A176" s="60" t="s">
        <v>21</v>
      </c>
      <c r="B176" s="53">
        <f>[1]social!F178</f>
        <v>28.37445509472386</v>
      </c>
      <c r="C176" s="53">
        <f>+AVERAGE('[18]pop-chomageR'!$AF$25:$AK$25)/AVERAGE('[18]pop-chomageR'!$AF$11:$AK$11)*100</f>
        <v>15.823598354565164</v>
      </c>
      <c r="D176" s="53">
        <f>+'[18]pop-chomageR'!AL25/'[18]pop-chomageR'!AL11*100</f>
        <v>18.450933579286939</v>
      </c>
      <c r="E176" s="53">
        <f>+'[18]pop-chomageR'!AM25/'[18]pop-chomageR'!AM11*100</f>
        <v>20.882218194131823</v>
      </c>
      <c r="F176" s="53">
        <f>+'[18]pop-chomageR'!AN25/'[18]pop-chomageR'!AN11*100</f>
        <v>19.033698010951571</v>
      </c>
      <c r="G176" s="53">
        <f>+'[18]pop-chomageR'!AO25/'[18]pop-chomageR'!AO11*100</f>
        <v>19.177423846419035</v>
      </c>
      <c r="H176" s="53">
        <f>+'[18]pop-chomageR'!AP25/'[18]pop-chomageR'!AP11*100</f>
        <v>15.314610710243858</v>
      </c>
    </row>
    <row r="177" spans="1:8" s="21" customFormat="1" ht="30" customHeight="1">
      <c r="A177" s="109" t="s">
        <v>67</v>
      </c>
      <c r="B177" s="68"/>
      <c r="C177" s="53"/>
    </row>
    <row r="178" spans="1:8" s="21" customFormat="1" ht="30" customHeight="1">
      <c r="A178" s="106" t="s">
        <v>12</v>
      </c>
      <c r="B178" s="53">
        <f>[1]social!F180</f>
        <v>0</v>
      </c>
      <c r="C178" s="53">
        <f>+AVERAGE('[18]Tx-chômage T'!$AF$10:$AK$10)</f>
        <v>9.2999999999999989</v>
      </c>
      <c r="D178" s="53">
        <f>+'[18]Tx-chômage T'!AL10</f>
        <v>9.4</v>
      </c>
      <c r="E178" s="53">
        <f>+'[18]Tx-chômage T'!AM10</f>
        <v>10.199999999999999</v>
      </c>
      <c r="F178" s="53">
        <f>+'[18]Tx-chômage T'!AN10</f>
        <v>9.5</v>
      </c>
      <c r="G178" s="53">
        <f>+'[18]Tx-chômage T'!AO10</f>
        <v>9.1999999999999993</v>
      </c>
      <c r="H178" s="53">
        <f>+'[18]Tx-chômage T'!AP10</f>
        <v>11.9</v>
      </c>
    </row>
    <row r="179" spans="1:8" s="21" customFormat="1" ht="30" customHeight="1">
      <c r="A179" s="110" t="s">
        <v>45</v>
      </c>
      <c r="B179" s="53">
        <f>[1]social!F181</f>
        <v>12.3</v>
      </c>
      <c r="C179" s="53">
        <f>+AVERAGE('[18]Tx-chômage T'!$AF$16:$AK$16)</f>
        <v>9.0333333333333332</v>
      </c>
      <c r="D179" s="53">
        <f>+'[18]Tx-chômage T'!AL16</f>
        <v>8.9</v>
      </c>
      <c r="E179" s="53">
        <f>+'[18]Tx-chômage T'!AM16</f>
        <v>8.8000000000000007</v>
      </c>
      <c r="F179" s="53">
        <f>+'[18]Tx-chômage T'!AN16</f>
        <v>8.1</v>
      </c>
      <c r="G179" s="53">
        <f>+'[18]Tx-chômage T'!AO16</f>
        <v>7.8</v>
      </c>
      <c r="H179" s="53">
        <f>+'[18]Tx-chômage T'!AP16</f>
        <v>10.7</v>
      </c>
    </row>
    <row r="180" spans="1:8" s="21" customFormat="1" ht="30" customHeight="1">
      <c r="A180" s="110" t="s">
        <v>46</v>
      </c>
      <c r="B180" s="53">
        <f>[1]social!F182</f>
        <v>12.3</v>
      </c>
      <c r="C180" s="53">
        <f>+AVERAGE('[18]Tx-chômage T'!$AF$22:$AK$22)</f>
        <v>10.033333333333333</v>
      </c>
      <c r="D180" s="53">
        <f>+'[18]Tx-chômage T'!AL22</f>
        <v>10.9</v>
      </c>
      <c r="E180" s="53">
        <f>+'[18]Tx-chômage T'!AM22</f>
        <v>14.7</v>
      </c>
      <c r="F180" s="53">
        <f>+'[18]Tx-chômage T'!AN22</f>
        <v>14.1</v>
      </c>
      <c r="G180" s="53">
        <f>+'[18]Tx-chômage T'!AO22</f>
        <v>13.5</v>
      </c>
      <c r="H180" s="53">
        <f>+'[18]Tx-chômage T'!AP22</f>
        <v>16.2</v>
      </c>
    </row>
    <row r="181" spans="1:8" s="21" customFormat="1" ht="30" customHeight="1">
      <c r="A181" s="106" t="s">
        <v>17</v>
      </c>
      <c r="B181" s="53">
        <f>[1]social!F183</f>
        <v>12.2</v>
      </c>
      <c r="C181" s="53">
        <f>+AVERAGE('[18]Tx-chômageU'!$AF$11:$AK$11)</f>
        <v>13.983333333333333</v>
      </c>
      <c r="D181" s="53">
        <f>+'[18]Tx-chômageU'!AL11</f>
        <v>13.9</v>
      </c>
      <c r="E181" s="53">
        <f>+'[18]Tx-chômageU'!AM11</f>
        <v>14.7</v>
      </c>
      <c r="F181" s="53">
        <f>+'[18]Tx-chômageU'!AN11</f>
        <v>13.8</v>
      </c>
      <c r="G181" s="53">
        <f>+'[18]Tx-chômageU'!AO11</f>
        <v>12.9</v>
      </c>
      <c r="H181" s="53">
        <f>+'[18]Tx-chômageU'!AP11</f>
        <v>15.8</v>
      </c>
    </row>
    <row r="182" spans="1:8" s="21" customFormat="1" ht="30" customHeight="1">
      <c r="A182" s="110" t="s">
        <v>45</v>
      </c>
      <c r="B182" s="53">
        <f>[1]social!F184</f>
        <v>19.5</v>
      </c>
      <c r="C182" s="53">
        <f>+AVERAGE('[18]Tx-chômageU'!$AF$17:$AK$17)</f>
        <v>12.091761133749523</v>
      </c>
      <c r="D182" s="53">
        <f>+'[18]Tx-chômageU'!AL17</f>
        <v>11.7</v>
      </c>
      <c r="E182" s="53">
        <f>+'[18]Tx-chômageU'!AM17</f>
        <v>11.8</v>
      </c>
      <c r="F182" s="53">
        <f>+'[18]Tx-chômageU'!AN17</f>
        <v>10.9</v>
      </c>
      <c r="G182" s="53">
        <f>+'[18]Tx-chômageU'!AO17</f>
        <v>10.3</v>
      </c>
      <c r="H182" s="53">
        <f>+'[18]Tx-chômageU'!AP17</f>
        <v>13.3</v>
      </c>
    </row>
    <row r="183" spans="1:8" s="21" customFormat="1" ht="30" customHeight="1">
      <c r="A183" s="110" t="s">
        <v>46</v>
      </c>
      <c r="B183" s="53">
        <f>[1]social!F185</f>
        <v>18.044242644012368</v>
      </c>
      <c r="C183" s="53">
        <f>+AVERAGE('[18]Tx-chômageU'!$AF$22:$AK$22)</f>
        <v>2.3104817218513278</v>
      </c>
      <c r="D183" s="53">
        <f>'[18]Tx-chômageU'!AL23</f>
        <v>22.2</v>
      </c>
      <c r="E183" s="53">
        <f>'[18]Tx-chômageU'!AM23</f>
        <v>25</v>
      </c>
      <c r="F183" s="53">
        <f>'[18]Tx-chômageU'!AN23</f>
        <v>23.9</v>
      </c>
      <c r="G183" s="53">
        <f>'[18]Tx-chômageU'!AO23</f>
        <v>21.8</v>
      </c>
      <c r="H183" s="53">
        <f>'[18]Tx-chômageU'!AP23</f>
        <v>24.7</v>
      </c>
    </row>
    <row r="184" spans="1:8" s="21" customFormat="1" ht="30" customHeight="1">
      <c r="A184" s="106" t="s">
        <v>21</v>
      </c>
      <c r="B184" s="53">
        <f>[1]social!F186</f>
        <v>24.663829107714836</v>
      </c>
      <c r="C184" s="53">
        <f>+AVERAGE('[18]Tx-chômageR'!$AF$11:$AK$11)</f>
        <v>3.9833333333333329</v>
      </c>
      <c r="D184" s="53">
        <f>+'[18]Tx-chômageR'!AL11</f>
        <v>4.2</v>
      </c>
      <c r="E184" s="53">
        <f>+'[18]Tx-chômageR'!AM11</f>
        <v>4</v>
      </c>
      <c r="F184" s="53">
        <f>+'[18]Tx-chômageR'!AN11</f>
        <v>3.6</v>
      </c>
      <c r="G184" s="53">
        <f>+'[18]Tx-chômageR'!AO11</f>
        <v>3.7</v>
      </c>
      <c r="H184" s="53">
        <f>+'[18]Tx-chômageR'!AP11</f>
        <v>5.9</v>
      </c>
    </row>
    <row r="185" spans="1:8" s="21" customFormat="1" ht="30" customHeight="1">
      <c r="A185" s="110" t="s">
        <v>45</v>
      </c>
      <c r="B185" s="53">
        <f>[1]social!F187</f>
        <v>4.5</v>
      </c>
      <c r="C185" s="53">
        <f>+AVERAGE('[18]Tx-chômageR'!$AF$17:$AK$17)</f>
        <v>4.9774244024266538</v>
      </c>
      <c r="D185" s="53">
        <f>+'[18]Tx-chômageR'!AL17</f>
        <v>5</v>
      </c>
      <c r="E185" s="53">
        <f>+'[18]Tx-chômageR'!AM17</f>
        <v>4.3</v>
      </c>
      <c r="F185" s="53">
        <f>+'[18]Tx-chômageR'!AN17</f>
        <v>3.9</v>
      </c>
      <c r="G185" s="53">
        <f>+'[18]Tx-chômageR'!AO17</f>
        <v>4</v>
      </c>
      <c r="H185" s="53">
        <f>+'[18]Tx-chômageR'!AP17</f>
        <v>6.6</v>
      </c>
    </row>
    <row r="186" spans="1:8" s="21" customFormat="1" ht="30" customHeight="1">
      <c r="A186" s="110" t="s">
        <v>46</v>
      </c>
      <c r="B186" s="53">
        <f>[1]social!F188</f>
        <v>5.5860023731569326</v>
      </c>
      <c r="C186" s="53">
        <f>+AVERAGE('[18]Tx-chômageR'!$AF$23:$AK$23)</f>
        <v>1.920921041586193</v>
      </c>
      <c r="D186" s="53">
        <f>+'[18]Tx-chômageR'!AL23</f>
        <v>2.4</v>
      </c>
      <c r="E186" s="53">
        <f>+'[18]Tx-chômageR'!AM23</f>
        <v>3.1</v>
      </c>
      <c r="F186" s="53">
        <f>+'[18]Tx-chômageR'!AN23</f>
        <v>2.6</v>
      </c>
      <c r="G186" s="53">
        <f>+'[18]Tx-chômageR'!AO23</f>
        <v>2.7</v>
      </c>
      <c r="H186" s="53">
        <f>+'[18]Tx-chômageR'!AP23</f>
        <v>3.9</v>
      </c>
    </row>
    <row r="187" spans="1:8" s="21" customFormat="1" ht="30" customHeight="1">
      <c r="A187" s="109" t="s">
        <v>68</v>
      </c>
      <c r="B187" s="53"/>
      <c r="C187" s="18"/>
      <c r="D187" s="18"/>
      <c r="E187" s="18"/>
      <c r="F187" s="18"/>
    </row>
    <row r="188" spans="1:8" s="21" customFormat="1" ht="30" customHeight="1">
      <c r="A188" s="60" t="s">
        <v>69</v>
      </c>
      <c r="B188" s="53">
        <f>[1]social!F190</f>
        <v>0</v>
      </c>
      <c r="C188" s="53">
        <f>+AVERAGE('[19]age et milieu'!$N20:$S20)</f>
        <v>35.016666666666666</v>
      </c>
      <c r="D188" s="53">
        <f>'[18]Tx-chômageU'!AL32</f>
        <v>41</v>
      </c>
      <c r="E188" s="53">
        <f>'[18]Tx-chômageU'!AM32</f>
        <v>42.8</v>
      </c>
      <c r="F188" s="53">
        <f>'[18]Tx-chômageU'!AN32</f>
        <v>41.8</v>
      </c>
      <c r="G188" s="53">
        <f>'[18]Tx-chômageU'!AO32</f>
        <v>39.200000000000003</v>
      </c>
      <c r="H188" s="53">
        <f>'[18]Tx-chômageU'!AP32</f>
        <v>45.3</v>
      </c>
    </row>
    <row r="189" spans="1:8" s="21" customFormat="1" ht="30" customHeight="1">
      <c r="A189" s="60" t="s">
        <v>108</v>
      </c>
      <c r="B189" s="53">
        <f>[1]social!F191</f>
        <v>35.5</v>
      </c>
      <c r="C189" s="53">
        <f>+AVERAGE('[19]age et milieu'!$N21:$S21)</f>
        <v>19.933333333333334</v>
      </c>
      <c r="D189" s="53">
        <f>'[18]Tx-chômageU'!AL33</f>
        <v>20.100000000000001</v>
      </c>
      <c r="E189" s="53">
        <f>'[18]Tx-chômageU'!AM33</f>
        <v>21.6</v>
      </c>
      <c r="F189" s="53">
        <f>'[18]Tx-chômageU'!AN33</f>
        <v>20.9</v>
      </c>
      <c r="G189" s="53">
        <f>'[18]Tx-chômageU'!AO33</f>
        <v>20.399999999999999</v>
      </c>
      <c r="H189" s="53">
        <f>'[18]Tx-chômageU'!AP33</f>
        <v>23.9</v>
      </c>
    </row>
    <row r="190" spans="1:8" s="21" customFormat="1" ht="30" customHeight="1">
      <c r="A190" s="60" t="s">
        <v>109</v>
      </c>
      <c r="B190" s="53">
        <f>[1]social!F192</f>
        <v>19.749217819662015</v>
      </c>
      <c r="C190" s="53">
        <f>+AVERAGE('[19]age et milieu'!$N22:$S22)</f>
        <v>7.6833333333333336</v>
      </c>
      <c r="D190" s="53">
        <f>'[18]Tx-chômageU'!AL34</f>
        <v>6.7</v>
      </c>
      <c r="E190" s="53">
        <f>'[18]Tx-chômageU'!AM34</f>
        <v>7</v>
      </c>
      <c r="F190" s="53">
        <f>'[18]Tx-chômageU'!AN34</f>
        <v>6.2</v>
      </c>
      <c r="G190" s="53">
        <f>'[18]Tx-chômageU'!AO34</f>
        <v>6.1</v>
      </c>
      <c r="H190" s="53">
        <f>'[18]Tx-chômageU'!AP34</f>
        <v>8.6999999999999993</v>
      </c>
    </row>
    <row r="191" spans="1:8" s="21" customFormat="1" ht="30" customHeight="1">
      <c r="A191" s="60" t="s">
        <v>110</v>
      </c>
      <c r="B191" s="53"/>
      <c r="C191" s="53">
        <f>+AVERAGE('[19]age et milieu'!$N23:$S23)</f>
        <v>3.5</v>
      </c>
      <c r="D191" s="53">
        <f>'[18]Tx-chômageU'!AL35</f>
        <v>4.0999999999999996</v>
      </c>
      <c r="E191" s="53">
        <f>'[18]Tx-chômageU'!AM35</f>
        <v>3.7</v>
      </c>
      <c r="F191" s="53">
        <f>'[18]Tx-chômageU'!AN35</f>
        <v>3.2</v>
      </c>
      <c r="G191" s="53">
        <f>'[18]Tx-chômageU'!AO35</f>
        <v>3.4</v>
      </c>
      <c r="H191" s="53">
        <f>'[18]Tx-chômageU'!AP35</f>
        <v>5.4</v>
      </c>
    </row>
    <row r="192" spans="1:8" s="21" customFormat="1" ht="30" customHeight="1">
      <c r="A192" s="109" t="s">
        <v>70</v>
      </c>
      <c r="B192" s="53"/>
      <c r="C192" s="53"/>
      <c r="D192" s="53"/>
      <c r="E192" s="53"/>
      <c r="F192" s="53"/>
    </row>
    <row r="193" spans="1:10" s="21" customFormat="1" ht="30" customHeight="1">
      <c r="A193" s="60" t="s">
        <v>69</v>
      </c>
      <c r="B193" s="53">
        <f>[1]social!F194</f>
        <v>0</v>
      </c>
      <c r="C193" s="53">
        <f>+AVERAGE('[19]age et milieu'!$N12:$S12)</f>
        <v>8.75</v>
      </c>
      <c r="D193" s="53">
        <f>'[18]Tx-chômageR'!AL31</f>
        <v>10.3</v>
      </c>
      <c r="E193" s="53">
        <f>'[18]Tx-chômageR'!AM31</f>
        <v>11.4</v>
      </c>
      <c r="F193" s="53">
        <f>'[18]Tx-chômageR'!AN31</f>
        <v>10.5</v>
      </c>
      <c r="G193" s="53">
        <f>'[18]Tx-chômageR'!AO31</f>
        <v>11.3</v>
      </c>
      <c r="H193" s="53">
        <f>'[18]Tx-chômageR'!AP31</f>
        <v>16.3</v>
      </c>
    </row>
    <row r="194" spans="1:10" s="21" customFormat="1" ht="30" customHeight="1">
      <c r="A194" s="60" t="s">
        <v>108</v>
      </c>
      <c r="B194" s="53">
        <f>[1]social!F195</f>
        <v>7.2</v>
      </c>
      <c r="C194" s="53">
        <f>+AVERAGE('[19]age et milieu'!$N13:$S13)</f>
        <v>4.3999999999999995</v>
      </c>
      <c r="D194" s="53">
        <f>'[18]Tx-chômageR'!AL32</f>
        <v>5</v>
      </c>
      <c r="E194" s="53">
        <f>'[18]Tx-chômageR'!AM32</f>
        <v>5</v>
      </c>
      <c r="F194" s="53">
        <f>'[18]Tx-chômageR'!AN32</f>
        <v>4.5</v>
      </c>
      <c r="G194" s="53">
        <f>'[18]Tx-chômageR'!AO32</f>
        <v>5.0999999999999996</v>
      </c>
      <c r="H194" s="53">
        <f>'[18]Tx-chômageR'!AP32</f>
        <v>8</v>
      </c>
    </row>
    <row r="195" spans="1:10" s="21" customFormat="1" ht="30" customHeight="1">
      <c r="A195" s="60" t="s">
        <v>109</v>
      </c>
      <c r="B195" s="53">
        <f>[1]social!F196</f>
        <v>4.3466175519130585</v>
      </c>
      <c r="C195" s="53">
        <f>+AVERAGE('[19]age et milieu'!$N14:$S14)</f>
        <v>2.1999999999999997</v>
      </c>
      <c r="D195" s="53">
        <f>'[18]Tx-chômageR'!AL33</f>
        <v>2</v>
      </c>
      <c r="E195" s="53">
        <f>'[18]Tx-chômageR'!AM33</f>
        <v>1.9</v>
      </c>
      <c r="F195" s="53">
        <f>'[18]Tx-chômageR'!AN33</f>
        <v>1.6</v>
      </c>
      <c r="G195" s="53">
        <f>'[18]Tx-chômageR'!AO33</f>
        <v>1.7</v>
      </c>
      <c r="H195" s="53">
        <f>'[18]Tx-chômageR'!AP33</f>
        <v>3.7</v>
      </c>
    </row>
    <row r="196" spans="1:10" s="21" customFormat="1" ht="30" customHeight="1">
      <c r="A196" s="60" t="s">
        <v>110</v>
      </c>
      <c r="B196" s="53"/>
      <c r="C196" s="53">
        <f>+AVERAGE('[19]age et milieu'!$N15:$S15)</f>
        <v>1.1166666666666667</v>
      </c>
      <c r="D196" s="53">
        <f>'[18]Tx-chômageR'!AL34</f>
        <v>1.1000000000000001</v>
      </c>
      <c r="E196" s="53">
        <f>'[18]Tx-chômageR'!AM34</f>
        <v>0.9</v>
      </c>
      <c r="F196" s="53">
        <f>'[18]Tx-chômageR'!AN34</f>
        <v>0.9</v>
      </c>
      <c r="G196" s="53">
        <f>'[18]Tx-chômageR'!AO34</f>
        <v>0.8</v>
      </c>
      <c r="H196" s="53">
        <f>'[18]Tx-chômageR'!AP34</f>
        <v>2.1</v>
      </c>
    </row>
    <row r="197" spans="1:10" s="21" customFormat="1" ht="30" customHeight="1">
      <c r="A197" s="93" t="s">
        <v>71</v>
      </c>
      <c r="B197" s="53"/>
      <c r="C197" s="53"/>
    </row>
    <row r="198" spans="1:10" s="21" customFormat="1" ht="30" customHeight="1">
      <c r="A198" s="60" t="s">
        <v>72</v>
      </c>
      <c r="B198" s="53">
        <f>[1]social!F198</f>
        <v>0</v>
      </c>
      <c r="C198" s="53">
        <f>+AVERAGE('[19]diplome et milieu'!$M25:$R25)</f>
        <v>7.583333333333333</v>
      </c>
      <c r="D198" s="53">
        <f>'[18]Tx-chômage(U,D)'!AL5</f>
        <v>6.4</v>
      </c>
      <c r="E198" s="53">
        <f>'[18]Tx-chômage(U,D)'!AM5</f>
        <v>6.7</v>
      </c>
      <c r="F198" s="53">
        <f>'[18]Tx-chômage(U,D)'!AN5</f>
        <v>6.1</v>
      </c>
      <c r="G198" s="53">
        <f>'[18]Tx-chômage(U,D)'!AO5</f>
        <v>5.2</v>
      </c>
      <c r="H198" s="53">
        <f>'[18]Tx-chômage(U,D)'!AP5</f>
        <v>8.5</v>
      </c>
    </row>
    <row r="199" spans="1:10" s="21" customFormat="1" ht="30" customHeight="1">
      <c r="A199" s="77" t="s">
        <v>73</v>
      </c>
      <c r="B199" s="53">
        <f>[1]social!F199</f>
        <v>11.8</v>
      </c>
      <c r="C199" s="53">
        <f>+AVERAGE('[19]diplome et milieu'!$M26:$R26)</f>
        <v>18.266666666666666</v>
      </c>
      <c r="D199" s="53">
        <f>'[18]Tx-chômage(U,D)'!AL7</f>
        <v>16.8</v>
      </c>
      <c r="E199" s="53">
        <f>'[18]Tx-chômage(U,D)'!AM7</f>
        <v>17.600000000000001</v>
      </c>
      <c r="F199" s="53">
        <f>'[18]Tx-chômage(U,D)'!AN7</f>
        <v>16.8</v>
      </c>
      <c r="G199" s="53">
        <f>'[18]Tx-chômage(U,D)'!AO7</f>
        <v>14.6</v>
      </c>
      <c r="H199" s="53">
        <f>'[18]Tx-chômage(U,D)'!AP7</f>
        <v>17.5</v>
      </c>
    </row>
    <row r="200" spans="1:10" s="21" customFormat="1" ht="30" customHeight="1">
      <c r="A200" s="77" t="s">
        <v>74</v>
      </c>
      <c r="B200" s="53">
        <f>[1]social!F200</f>
        <v>27.1</v>
      </c>
      <c r="C200" s="53">
        <f>+AVERAGE('[19]diplome et milieu'!$M27:$R27)</f>
        <v>19.216666666666669</v>
      </c>
      <c r="D200" s="53">
        <f>'[18]Tx-chômage(U,D)'!AL8</f>
        <v>21.1</v>
      </c>
      <c r="E200" s="53">
        <f>'[18]Tx-chômage(U,D)'!AM8</f>
        <v>22.9</v>
      </c>
      <c r="F200" s="53">
        <f>'[18]Tx-chômage(U,D)'!AN8</f>
        <v>22.6</v>
      </c>
      <c r="G200" s="53">
        <f>'[18]Tx-chômage(U,D)'!AO8</f>
        <v>21.1</v>
      </c>
      <c r="H200" s="53">
        <f>'[18]Tx-chômage(U,D)'!AP8</f>
        <v>23.3</v>
      </c>
    </row>
    <row r="201" spans="1:10" s="21" customFormat="1" ht="30" customHeight="1">
      <c r="A201" s="60" t="s">
        <v>75</v>
      </c>
      <c r="B201" s="53">
        <f>[1]social!F201</f>
        <v>26.3</v>
      </c>
      <c r="C201" s="53">
        <f>+AVERAGE('[18]Tx-chômage(U,D)'!$AF$6:$AK$6)</f>
        <v>18.633333333333336</v>
      </c>
      <c r="D201" s="53">
        <f>'[18]Tx-chômage(U,D)'!AL6</f>
        <v>19.399999999999999</v>
      </c>
      <c r="E201" s="53">
        <f>'[18]Tx-chômage(U,D)'!AM6</f>
        <v>19.600000000000001</v>
      </c>
      <c r="F201" s="53">
        <f>'[18]Tx-chômage(U,D)'!AN6</f>
        <v>18.600000000000001</v>
      </c>
      <c r="G201" s="53">
        <f>'[18]Tx-chômage(U,D)'!AO6</f>
        <v>17.3</v>
      </c>
      <c r="H201" s="53">
        <f>'[18]Tx-chômage(U,D)'!AP6</f>
        <v>19.899999999999999</v>
      </c>
    </row>
    <row r="202" spans="1:10" s="21" customFormat="1" ht="30" customHeight="1">
      <c r="A202" s="93" t="s">
        <v>76</v>
      </c>
      <c r="B202" s="53"/>
      <c r="C202" s="53"/>
    </row>
    <row r="203" spans="1:10" s="21" customFormat="1" ht="30" customHeight="1">
      <c r="A203" s="60" t="s">
        <v>72</v>
      </c>
      <c r="B203" s="53">
        <f>[1]social!F203</f>
        <v>0</v>
      </c>
      <c r="C203" s="53">
        <f>+AVERAGE('[19]diplome et milieu'!$M$16:$R$16)</f>
        <v>2.4</v>
      </c>
      <c r="D203" s="53">
        <f>'[18]tx-chomage (R,D)'!S5</f>
        <v>2.2000000000000002</v>
      </c>
      <c r="E203" s="53">
        <f>'[18]tx-chomage (R,D)'!T5</f>
        <v>1.9</v>
      </c>
      <c r="F203" s="53">
        <f>'[18]tx-chomage (R,D)'!U5</f>
        <v>1.6</v>
      </c>
      <c r="G203" s="53">
        <f>'[18]tx-chomage (R,D)'!V5</f>
        <v>1.7</v>
      </c>
      <c r="H203" s="53">
        <f>'[18]tx-chomage (R,D)'!W5</f>
        <v>3.3</v>
      </c>
    </row>
    <row r="204" spans="1:10" s="21" customFormat="1" ht="30" customHeight="1">
      <c r="A204" s="60" t="s">
        <v>75</v>
      </c>
      <c r="B204" s="53">
        <f>[1]social!F204</f>
        <v>3</v>
      </c>
      <c r="C204" s="53">
        <f>+AVERAGE('[18]tx-chomage (R,D)'!$M$6:$R$6)</f>
        <v>10.566666666666668</v>
      </c>
      <c r="D204" s="53">
        <f>'[18]tx-chomage (R,D)'!S6</f>
        <v>10.9</v>
      </c>
      <c r="E204" s="53">
        <f>'[18]tx-chomage (R,D)'!T6</f>
        <v>10.7</v>
      </c>
      <c r="F204" s="53">
        <f>'[18]tx-chomage (R,D)'!U6</f>
        <v>9.6999999999999993</v>
      </c>
      <c r="G204" s="53">
        <f>'[18]tx-chomage (R,D)'!V6</f>
        <v>9.6</v>
      </c>
      <c r="H204" s="53">
        <f>'[18]tx-chomage (R,D)'!W6</f>
        <v>13.2</v>
      </c>
    </row>
    <row r="205" spans="1:10" s="21" customFormat="1" ht="30" customHeight="1">
      <c r="A205" s="111"/>
      <c r="B205" s="53"/>
      <c r="C205" s="112"/>
      <c r="D205" s="1"/>
      <c r="E205" s="112"/>
      <c r="F205" s="18"/>
      <c r="G205" s="18"/>
    </row>
    <row r="206" spans="1:10" s="21" customFormat="1" ht="30" customHeight="1">
      <c r="A206" s="102" t="s">
        <v>77</v>
      </c>
      <c r="B206" s="53"/>
      <c r="C206" s="112"/>
      <c r="D206" s="112"/>
      <c r="E206" s="112"/>
      <c r="F206" s="112"/>
      <c r="G206" s="112"/>
      <c r="H206" s="1"/>
      <c r="I206" s="1"/>
    </row>
    <row r="207" spans="1:10" s="21" customFormat="1" ht="30" customHeight="1">
      <c r="A207" s="113"/>
      <c r="B207" s="89"/>
      <c r="C207" s="89"/>
      <c r="D207" s="83"/>
      <c r="E207" s="83"/>
      <c r="F207" s="83"/>
      <c r="G207" s="84"/>
      <c r="H207" s="89"/>
    </row>
    <row r="208" spans="1:10" s="21" customFormat="1" ht="30" customHeight="1" thickBot="1">
      <c r="A208" s="2" t="s">
        <v>78</v>
      </c>
      <c r="B208" s="3"/>
      <c r="C208" s="4"/>
      <c r="D208" s="3"/>
      <c r="E208" s="3"/>
      <c r="F208" s="5"/>
      <c r="G208" s="5"/>
      <c r="H208" s="6"/>
      <c r="J208" s="26"/>
    </row>
    <row r="209" spans="1:13" s="21" customFormat="1" ht="33" customHeight="1" thickBot="1">
      <c r="A209" s="10"/>
      <c r="B209" s="11">
        <v>2001</v>
      </c>
      <c r="C209" s="12">
        <v>2010</v>
      </c>
      <c r="D209" s="104">
        <v>2014</v>
      </c>
      <c r="E209" s="114" t="s">
        <v>4</v>
      </c>
      <c r="F209" s="114" t="s">
        <v>6</v>
      </c>
      <c r="G209" s="114">
        <v>2018</v>
      </c>
      <c r="H209" s="160">
        <v>2019</v>
      </c>
      <c r="I209" s="160">
        <v>2020</v>
      </c>
      <c r="J209" s="160"/>
    </row>
    <row r="210" spans="1:13" s="21" customFormat="1" ht="33" customHeight="1">
      <c r="A210" s="115" t="s">
        <v>79</v>
      </c>
      <c r="B210" s="116">
        <v>1960</v>
      </c>
      <c r="C210" s="18"/>
      <c r="D210" s="18"/>
      <c r="G210" s="76"/>
      <c r="H210" s="26"/>
      <c r="I210" s="26"/>
      <c r="J210" s="26"/>
      <c r="K210" s="26"/>
      <c r="L210" s="26"/>
      <c r="M210" s="26"/>
    </row>
    <row r="211" spans="1:13">
      <c r="A211" s="54" t="s">
        <v>80</v>
      </c>
      <c r="B211" s="76">
        <f>[1]social!F215</f>
        <v>28787</v>
      </c>
      <c r="C211" s="76">
        <f>+[9]couverture!$AF$16</f>
        <v>1629.7984401904182</v>
      </c>
      <c r="D211" s="76">
        <f>+[9]couverture!AI16</f>
        <v>1697.6627545390711</v>
      </c>
      <c r="E211" s="76">
        <f>+[9]couverture!AJ16</f>
        <v>1595.5893767241782</v>
      </c>
      <c r="F211" s="76">
        <f>+[9]couverture!AL16</f>
        <v>1492.8519232416688</v>
      </c>
      <c r="G211" s="76">
        <f>+[9]couverture!AM16</f>
        <v>1443.1283343577136</v>
      </c>
      <c r="H211" s="149">
        <f>+[9]couverture!AN16</f>
        <v>1397.0327798060691</v>
      </c>
      <c r="I211" s="149">
        <f>+[9]couverture!AO16</f>
        <v>1418</v>
      </c>
      <c r="J211" s="158"/>
      <c r="K211" s="47"/>
    </row>
    <row r="212" spans="1:13" s="21" customFormat="1" ht="33" customHeight="1">
      <c r="A212" s="78" t="s">
        <v>81</v>
      </c>
      <c r="B212" s="76">
        <f>[1]social!F216</f>
        <v>2288.4476244071066</v>
      </c>
      <c r="C212" s="76">
        <f>[9]ESSB!$AG$7</f>
        <v>12093.949642991356</v>
      </c>
      <c r="D212" s="76">
        <f>[9]ESSB!AK7</f>
        <v>11814.310645724257</v>
      </c>
      <c r="E212" s="76">
        <f>[9]ESSB!AL7</f>
        <v>12222.374641833811</v>
      </c>
      <c r="F212" s="76">
        <f>[9]ESSB!AN7</f>
        <v>12238</v>
      </c>
      <c r="G212" s="76"/>
      <c r="H212" s="76">
        <f>[9]ESSB!AP7</f>
        <v>12322.235457063713</v>
      </c>
      <c r="I212" s="149">
        <f>[9]ESSB!AQ7</f>
        <v>12373</v>
      </c>
      <c r="J212" s="158"/>
      <c r="K212" s="26"/>
    </row>
    <row r="213" spans="1:13" s="21" customFormat="1" ht="32.25" customHeight="1">
      <c r="A213" s="78" t="s">
        <v>82</v>
      </c>
      <c r="B213" s="76">
        <f>[1]social!F217</f>
        <v>12556.682840758713</v>
      </c>
      <c r="C213" s="76">
        <f>+[9]Occupation!$AF$5/1000</f>
        <v>4746.5320000000002</v>
      </c>
      <c r="D213" s="76">
        <f>+[9]Occupation!AJ5/1000</f>
        <v>4878.0119999999997</v>
      </c>
      <c r="E213" s="76">
        <f>+[9]Occupation!AK5/1000</f>
        <v>4816.7809999999999</v>
      </c>
      <c r="F213" s="76">
        <f>+[9]Occupation!AM5/1000</f>
        <v>4744.2349999999997</v>
      </c>
      <c r="G213" s="76"/>
      <c r="H213" s="76"/>
      <c r="I213" s="149"/>
      <c r="J213" s="158"/>
      <c r="K213" s="26"/>
    </row>
    <row r="214" spans="1:13" s="21" customFormat="1" ht="32.25" customHeight="1">
      <c r="A214" s="117" t="s">
        <v>83</v>
      </c>
      <c r="B214" s="76">
        <f>[1]social!F219</f>
        <v>1099.8318942461985</v>
      </c>
      <c r="C214" s="76">
        <f>[9]ESSB!$AG$6</f>
        <v>2661</v>
      </c>
      <c r="D214" s="76">
        <f>[9]ESSB!AK6</f>
        <v>2865</v>
      </c>
      <c r="E214" s="76">
        <f>[9]ESSB!AL6</f>
        <v>2792</v>
      </c>
      <c r="F214" s="76">
        <f>[9]ESSB!AN6</f>
        <v>2865</v>
      </c>
      <c r="G214" s="76"/>
      <c r="H214" s="76">
        <f>[9]ESSB!AP6</f>
        <v>2888</v>
      </c>
      <c r="I214" s="149">
        <f>[9]ESSB!AQ6</f>
        <v>2016</v>
      </c>
      <c r="J214" s="158"/>
    </row>
    <row r="215" spans="1:13" s="21" customFormat="1" ht="32.25" customHeight="1" thickBot="1">
      <c r="A215" s="117"/>
      <c r="B215" s="76"/>
      <c r="C215" s="76"/>
      <c r="D215" s="76"/>
      <c r="E215" s="76"/>
      <c r="F215" s="150"/>
      <c r="G215" s="26"/>
      <c r="H215" s="169"/>
      <c r="I215" s="170"/>
    </row>
    <row r="216" spans="1:13" s="21" customFormat="1" ht="32.25" customHeight="1" thickBot="1">
      <c r="A216" s="118"/>
      <c r="B216" s="119">
        <v>2001</v>
      </c>
      <c r="C216" s="120">
        <v>2004</v>
      </c>
      <c r="D216" s="120">
        <v>2014</v>
      </c>
      <c r="E216" s="121" t="s">
        <v>4</v>
      </c>
      <c r="F216" s="121" t="s">
        <v>5</v>
      </c>
      <c r="G216" s="121" t="s">
        <v>6</v>
      </c>
      <c r="H216" s="160">
        <v>2018</v>
      </c>
      <c r="I216" s="160">
        <v>2019</v>
      </c>
      <c r="J216" s="160">
        <v>2020</v>
      </c>
    </row>
    <row r="217" spans="1:13" s="21" customFormat="1" ht="32.25" customHeight="1">
      <c r="A217" s="61" t="s">
        <v>84</v>
      </c>
      <c r="B217" s="53" t="str">
        <f>[1]social!F221</f>
        <v>2000</v>
      </c>
      <c r="C217" s="53">
        <f>+[9]Esp.vie!Z5</f>
        <v>71.7</v>
      </c>
      <c r="D217" s="59">
        <f>+[9]Esp.vie!AJ5</f>
        <v>75.45</v>
      </c>
      <c r="E217" s="59">
        <f>+[9]Esp.vie!AK5</f>
        <v>75.8</v>
      </c>
      <c r="F217" s="59">
        <f>+[9]Esp.vie!AL5</f>
        <v>75.900000000000006</v>
      </c>
      <c r="G217" s="59">
        <f>+[9]Esp.vie!AM5</f>
        <v>76.099999999999994</v>
      </c>
      <c r="H217" s="59">
        <f>+[9]Esp.vie!AN5</f>
        <v>76.3</v>
      </c>
      <c r="I217" s="154">
        <f>+[9]Esp.vie!AO5</f>
        <v>76.400000000000006</v>
      </c>
      <c r="J217" s="154"/>
    </row>
    <row r="218" spans="1:13" s="21" customFormat="1" ht="32.25" customHeight="1">
      <c r="A218" s="57" t="s">
        <v>45</v>
      </c>
      <c r="B218" s="53">
        <f>[1]social!F222</f>
        <v>69.7</v>
      </c>
      <c r="C218" s="53">
        <f>+[9]Esp.vie!Z6</f>
        <v>70.599999999999994</v>
      </c>
      <c r="D218" s="53">
        <f>+[9]Esp.vie!AJ6</f>
        <v>74.5</v>
      </c>
      <c r="E218" s="53">
        <f>+[9]Esp.vie!AK6</f>
        <v>74.2</v>
      </c>
      <c r="F218" s="53">
        <f>+[9]Esp.vie!AL6</f>
        <v>74.3</v>
      </c>
      <c r="G218" s="53">
        <f>+[9]Esp.vie!AM6</f>
        <v>74.5</v>
      </c>
      <c r="H218" s="53">
        <f>+[9]Esp.vie!AN6</f>
        <v>74.599999999999994</v>
      </c>
      <c r="I218" s="70">
        <f>+[9]Esp.vie!AO6</f>
        <v>74.8</v>
      </c>
      <c r="J218" s="70">
        <f>+[9]Esp.vie!AP6</f>
        <v>74.900000000000006</v>
      </c>
    </row>
    <row r="219" spans="1:13" s="21" customFormat="1" ht="32.25" customHeight="1">
      <c r="A219" s="57" t="s">
        <v>46</v>
      </c>
      <c r="B219" s="53">
        <f>[1]social!F223</f>
        <v>67.8</v>
      </c>
      <c r="C219" s="53">
        <f>+[9]Esp.vie!Z7</f>
        <v>73</v>
      </c>
      <c r="D219" s="53">
        <f>+[9]Esp.vie!AJ7</f>
        <v>76.400000000000006</v>
      </c>
      <c r="E219" s="53">
        <f>+[9]Esp.vie!AK7</f>
        <v>77.400000000000006</v>
      </c>
      <c r="F219" s="53">
        <f>+[9]Esp.vie!AL7</f>
        <v>77.599999999999994</v>
      </c>
      <c r="G219" s="53">
        <f>+[9]Esp.vie!AM7</f>
        <v>77.8</v>
      </c>
      <c r="H219" s="53">
        <f>+[9]Esp.vie!AN7</f>
        <v>78</v>
      </c>
      <c r="I219" s="70">
        <f>+[9]Esp.vie!AO7</f>
        <v>78.2</v>
      </c>
      <c r="J219" s="70">
        <f>+[9]Esp.vie!AP7</f>
        <v>78.3</v>
      </c>
      <c r="K219" s="26"/>
    </row>
    <row r="220" spans="1:13" s="21" customFormat="1" ht="32.25" customHeight="1" thickBot="1">
      <c r="A220" s="2"/>
      <c r="B220" s="3"/>
      <c r="C220" s="4"/>
      <c r="I220" s="35"/>
      <c r="J220" s="47"/>
      <c r="K220" s="26"/>
    </row>
    <row r="221" spans="1:13" ht="29.25" customHeight="1" thickBot="1">
      <c r="A221" s="10"/>
      <c r="B221" s="11">
        <v>1992</v>
      </c>
      <c r="C221" s="12">
        <v>1992</v>
      </c>
      <c r="D221" s="120">
        <v>1995</v>
      </c>
      <c r="E221" s="120">
        <v>1997</v>
      </c>
      <c r="F221" s="120">
        <v>1998</v>
      </c>
      <c r="G221" s="120">
        <v>2004</v>
      </c>
      <c r="H221" s="120">
        <v>2011</v>
      </c>
      <c r="I221" s="120">
        <v>2018</v>
      </c>
      <c r="J221" s="120"/>
    </row>
    <row r="222" spans="1:13">
      <c r="A222" s="122" t="s">
        <v>135</v>
      </c>
      <c r="B222" s="59" t="e">
        <f>[1]social!#REF!</f>
        <v>#REF!</v>
      </c>
      <c r="C222" s="59">
        <f>[9]Contraception!$G$5</f>
        <v>41.5</v>
      </c>
      <c r="D222" s="59">
        <f>[9]Contraception!$J$5</f>
        <v>50.3</v>
      </c>
      <c r="E222" s="59">
        <f>[9]Contraception!$L$5</f>
        <v>58.4</v>
      </c>
      <c r="F222" s="59">
        <f>[9]Contraception!$M$5</f>
        <v>58.8</v>
      </c>
      <c r="G222" s="59">
        <f>[9]Contraception!$S$5</f>
        <v>63</v>
      </c>
      <c r="H222" s="59">
        <f>[9]Contraception!$Z$5</f>
        <v>67.400000000000006</v>
      </c>
      <c r="I222" s="59">
        <f>[9]Contraception!$AG$5</f>
        <v>70.8</v>
      </c>
      <c r="J222" s="21"/>
    </row>
    <row r="223" spans="1:13" s="21" customFormat="1" ht="32.25" customHeight="1">
      <c r="A223" s="57" t="s">
        <v>17</v>
      </c>
      <c r="B223" s="53" t="e">
        <f>[1]social!#REF!</f>
        <v>#REF!</v>
      </c>
      <c r="C223" s="53">
        <f>[9]Contraception!$G$6</f>
        <v>54.4</v>
      </c>
      <c r="D223" s="53">
        <f>[9]Contraception!$J$6</f>
        <v>64.2</v>
      </c>
      <c r="E223" s="53">
        <f>[9]Contraception!$L$6</f>
        <v>65.8</v>
      </c>
      <c r="F223" s="53">
        <f>[9]Contraception!$M$6</f>
        <v>65.8</v>
      </c>
      <c r="G223" s="53">
        <f>[9]Contraception!$S$6</f>
        <v>65.5</v>
      </c>
      <c r="H223" s="53">
        <f>[9]Contraception!$Z$6</f>
        <v>68.900000000000006</v>
      </c>
      <c r="I223" s="53">
        <f>[9]Contraception!$AG$6</f>
        <v>71.099999999999994</v>
      </c>
      <c r="J223" s="23"/>
    </row>
    <row r="224" spans="1:13" s="21" customFormat="1" ht="32.25" customHeight="1">
      <c r="A224" s="57" t="s">
        <v>21</v>
      </c>
      <c r="B224" s="53" t="e">
        <f>[1]social!#REF!</f>
        <v>#REF!</v>
      </c>
      <c r="C224" s="53">
        <f>[9]Contraception!$G$7</f>
        <v>31.5</v>
      </c>
      <c r="D224" s="53">
        <f>[9]Contraception!$J$7</f>
        <v>39.200000000000003</v>
      </c>
      <c r="E224" s="53">
        <f>[9]Contraception!$L$7</f>
        <v>51.7</v>
      </c>
      <c r="F224" s="53">
        <f>[9]Contraception!$M$7</f>
        <v>50.7</v>
      </c>
      <c r="G224" s="53">
        <f>[9]Contraception!$S$7</f>
        <v>59.7</v>
      </c>
      <c r="H224" s="53">
        <f>[9]Contraception!$Z$7</f>
        <v>65.5</v>
      </c>
      <c r="I224" s="53">
        <f>[9]Contraception!$AG$7</f>
        <v>70.3</v>
      </c>
      <c r="J224" s="7"/>
    </row>
    <row r="225" spans="1:10" s="23" customFormat="1" ht="32.25" customHeight="1" thickBot="1">
      <c r="A225" s="2"/>
      <c r="B225" s="3"/>
      <c r="C225" s="4"/>
      <c r="D225" s="19"/>
      <c r="E225" s="3"/>
      <c r="F225" s="3"/>
      <c r="G225" s="5"/>
      <c r="H225" s="5"/>
      <c r="I225" s="5"/>
      <c r="J225" s="7"/>
    </row>
    <row r="226" spans="1:10" ht="39.75" customHeight="1" thickBot="1">
      <c r="A226" s="10"/>
      <c r="B226" s="11"/>
      <c r="C226" s="12">
        <v>1994</v>
      </c>
      <c r="D226" s="12">
        <v>2004</v>
      </c>
      <c r="E226" s="12">
        <v>2007</v>
      </c>
      <c r="F226" s="12">
        <v>2008</v>
      </c>
      <c r="G226" s="12">
        <v>2011</v>
      </c>
      <c r="H226" s="12" t="s">
        <v>85</v>
      </c>
      <c r="I226" s="104">
        <v>2019</v>
      </c>
      <c r="J226" s="114"/>
    </row>
    <row r="227" spans="1:10">
      <c r="A227" s="115" t="s">
        <v>136</v>
      </c>
      <c r="B227" s="116">
        <v>1960</v>
      </c>
      <c r="C227" s="27"/>
      <c r="D227" s="27"/>
      <c r="E227" s="27"/>
      <c r="F227" s="27"/>
      <c r="G227" s="27"/>
      <c r="H227" s="27"/>
      <c r="I227" s="27"/>
      <c r="J227" s="21"/>
    </row>
    <row r="228" spans="1:10" s="21" customFormat="1" ht="32.25" customHeight="1">
      <c r="A228" s="123" t="s">
        <v>86</v>
      </c>
      <c r="B228" s="124">
        <f>[1]social!E241</f>
        <v>0</v>
      </c>
      <c r="C228" s="125">
        <f>+'[20]%pauvreté'!$R$5</f>
        <v>16.5</v>
      </c>
      <c r="D228" s="125">
        <f>+'[20]%pauvreté'!$AB$5</f>
        <v>14.2</v>
      </c>
      <c r="E228" s="125">
        <f>+'[20]%pauvreté'!$AE$5</f>
        <v>8.9</v>
      </c>
      <c r="F228" s="125">
        <f>+'[20]%pauvreté'!$AF$5</f>
        <v>8.8000000000000007</v>
      </c>
      <c r="G228" s="125">
        <f>+'[20]%pauvreté'!$AI$5</f>
        <v>6.2</v>
      </c>
      <c r="H228" s="125">
        <f>+'[20]%pauvreté'!$AL$5</f>
        <v>4.8</v>
      </c>
      <c r="I228" s="125">
        <f>+'[20]%pauvreté'!AM5</f>
        <v>1.7</v>
      </c>
    </row>
    <row r="229" spans="1:10" s="21" customFormat="1" ht="32.25" customHeight="1">
      <c r="A229" s="126" t="s">
        <v>17</v>
      </c>
      <c r="B229" s="124">
        <f>[1]social!E242</f>
        <v>55.7</v>
      </c>
      <c r="C229" s="125">
        <f>+'[20]%pauvreté'!$R$6</f>
        <v>10.4</v>
      </c>
      <c r="D229" s="125">
        <f>+'[20]%pauvreté'!$AB$6</f>
        <v>7.9</v>
      </c>
      <c r="E229" s="125">
        <f>+'[20]%pauvreté'!$AE$6</f>
        <v>4.9000000000000004</v>
      </c>
      <c r="F229" s="125">
        <f>+'[20]%pauvreté'!$AF$6</f>
        <v>4.7</v>
      </c>
      <c r="G229" s="125">
        <f>+'[20]%pauvreté'!$AI$6</f>
        <v>3.5</v>
      </c>
      <c r="H229" s="125">
        <f>+'[20]%pauvreté'!$AL$6</f>
        <v>1.6</v>
      </c>
      <c r="I229" s="125">
        <f>+'[20]%pauvreté'!AM6</f>
        <v>0.5</v>
      </c>
    </row>
    <row r="230" spans="1:10" s="21" customFormat="1" ht="32.25" customHeight="1">
      <c r="A230" s="126" t="s">
        <v>21</v>
      </c>
      <c r="B230" s="125">
        <f>[1]social!E243</f>
        <v>43.8</v>
      </c>
      <c r="C230" s="125">
        <f>+'[20]%pauvreté'!$R$7</f>
        <v>23</v>
      </c>
      <c r="D230" s="125">
        <f>+'[20]%pauvreté'!$AB$7</f>
        <v>22</v>
      </c>
      <c r="E230" s="125">
        <f>+'[20]%pauvreté'!$AE$7</f>
        <v>14.4</v>
      </c>
      <c r="F230" s="125">
        <f>+'[20]%pauvreté'!$AF$7</f>
        <v>14.2</v>
      </c>
      <c r="G230" s="125">
        <f>+'[20]%pauvreté'!$AI$7</f>
        <v>10</v>
      </c>
      <c r="H230" s="125">
        <f>+'[20]%pauvreté'!$AL$7</f>
        <v>9.5</v>
      </c>
      <c r="I230" s="125">
        <f>+'[20]%pauvreté'!AM7</f>
        <v>3.9</v>
      </c>
      <c r="J230" s="7"/>
    </row>
    <row r="231" spans="1:10" s="21" customFormat="1" ht="32.25" customHeight="1" thickBot="1">
      <c r="A231" s="2"/>
      <c r="B231" s="3"/>
      <c r="C231" s="128"/>
      <c r="D231" s="128"/>
      <c r="E231" s="129"/>
      <c r="F231" s="129"/>
      <c r="G231" s="6"/>
      <c r="I231" s="7"/>
      <c r="J231" s="7"/>
    </row>
    <row r="232" spans="1:10" ht="27.75" customHeight="1" thickBot="1">
      <c r="A232" s="10"/>
      <c r="B232" s="11">
        <v>1971</v>
      </c>
      <c r="C232" s="12">
        <v>1985</v>
      </c>
      <c r="D232" s="12">
        <v>1998</v>
      </c>
      <c r="E232" s="12">
        <v>2001</v>
      </c>
      <c r="F232" s="12">
        <v>2007</v>
      </c>
      <c r="G232" s="12">
        <v>2008</v>
      </c>
      <c r="H232" s="120">
        <v>2011</v>
      </c>
      <c r="I232" s="114">
        <v>2014</v>
      </c>
      <c r="J232" s="114"/>
    </row>
    <row r="233" spans="1:10">
      <c r="A233" s="130" t="s">
        <v>87</v>
      </c>
      <c r="B233" s="18"/>
      <c r="C233" s="27"/>
      <c r="D233" s="27"/>
      <c r="E233" s="27"/>
      <c r="F233" s="21"/>
      <c r="G233" s="27"/>
      <c r="H233" s="1"/>
      <c r="J233" s="21"/>
    </row>
    <row r="234" spans="1:10" s="21" customFormat="1" ht="32.25" customHeight="1">
      <c r="A234" s="126" t="s">
        <v>88</v>
      </c>
      <c r="B234" s="131">
        <f>[1]social!E247</f>
        <v>0</v>
      </c>
      <c r="C234" s="131">
        <f>+'[20]part(dep.totale)'!H17</f>
        <v>1.9</v>
      </c>
      <c r="D234" s="131">
        <f>+'[20]part(dep.totale)'!U17</f>
        <v>2.6</v>
      </c>
      <c r="E234" s="131">
        <f>+'[20]part(dep.totale)'!X17</f>
        <v>2.6</v>
      </c>
      <c r="F234" s="131">
        <f>+'[20]part(dep.totale)'!AD17</f>
        <v>2.6</v>
      </c>
      <c r="G234" s="131">
        <f>+'[20]part(dep.totale)'!AE17</f>
        <v>2.6</v>
      </c>
      <c r="H234" s="131">
        <f>+'[20]part(dep.totale)'!AH17</f>
        <v>2.6</v>
      </c>
      <c r="I234" s="131">
        <f>+'[20]part(dep.totale)'!AK17</f>
        <v>2.8</v>
      </c>
    </row>
    <row r="235" spans="1:10" s="21" customFormat="1" ht="32.25" customHeight="1">
      <c r="A235" s="126" t="s">
        <v>89</v>
      </c>
      <c r="B235" s="131">
        <f>[1]social!E248</f>
        <v>1.2</v>
      </c>
      <c r="C235" s="131">
        <f>+'[20]part(dep.totale)'!H18</f>
        <v>30.5</v>
      </c>
      <c r="D235" s="131">
        <f>+'[20]part(dep.totale)'!U18</f>
        <v>28.8</v>
      </c>
      <c r="E235" s="131">
        <f>+'[20]part(dep.totale)'!X18</f>
        <v>32.1</v>
      </c>
      <c r="F235" s="131">
        <f>+'[20]part(dep.totale)'!AD18</f>
        <v>33.1</v>
      </c>
      <c r="G235" s="131">
        <f>+'[20]part(dep.totale)'!AE18</f>
        <v>33</v>
      </c>
      <c r="H235" s="131">
        <f>+'[20]part(dep.totale)'!AH18</f>
        <v>30</v>
      </c>
      <c r="I235" s="131">
        <f>+'[20]part(dep.totale)'!AK18</f>
        <v>31.3</v>
      </c>
    </row>
    <row r="236" spans="1:10" s="21" customFormat="1" ht="32.25" customHeight="1">
      <c r="A236" s="126" t="s">
        <v>90</v>
      </c>
      <c r="B236" s="131">
        <f>[1]social!E249</f>
        <v>36.5</v>
      </c>
      <c r="C236" s="131">
        <f>+'[20]part(dep.totale)'!H19</f>
        <v>12.2</v>
      </c>
      <c r="D236" s="131">
        <f>+'[20]part(dep.totale)'!U19</f>
        <v>11.8</v>
      </c>
      <c r="E236" s="131">
        <f>+'[20]part(dep.totale)'!X19</f>
        <v>12.3</v>
      </c>
      <c r="F236" s="131">
        <f>+'[20]part(dep.totale)'!AD19</f>
        <v>12.7</v>
      </c>
      <c r="G236" s="131">
        <f>+'[20]part(dep.totale)'!AE19</f>
        <v>12</v>
      </c>
      <c r="H236" s="131">
        <f>+'[20]part(dep.totale)'!AH19</f>
        <v>11.538461538461538</v>
      </c>
      <c r="I236" s="131">
        <f>+'[20]part(dep.totale)'!AK19</f>
        <v>11.178571428571429</v>
      </c>
    </row>
    <row r="237" spans="1:10" s="21" customFormat="1" ht="32.25" customHeight="1" thickBot="1">
      <c r="A237" s="2"/>
      <c r="B237" s="3"/>
      <c r="C237" s="127"/>
      <c r="D237" s="131"/>
      <c r="E237" s="128"/>
      <c r="F237" s="129"/>
      <c r="G237" s="129"/>
      <c r="H237" s="6"/>
      <c r="J237" s="7"/>
    </row>
    <row r="238" spans="1:10" s="21" customFormat="1" ht="32.25" customHeight="1" thickBot="1">
      <c r="A238" s="10"/>
      <c r="B238" s="11">
        <v>1991</v>
      </c>
      <c r="C238" s="12">
        <v>1991</v>
      </c>
      <c r="D238" s="120">
        <v>2014</v>
      </c>
      <c r="E238" s="153">
        <v>2015</v>
      </c>
      <c r="F238" s="153">
        <v>2016</v>
      </c>
      <c r="G238" s="153">
        <v>2017</v>
      </c>
      <c r="H238" s="160">
        <v>2018</v>
      </c>
      <c r="I238" s="160">
        <v>2019</v>
      </c>
      <c r="J238" s="161"/>
    </row>
    <row r="239" spans="1:10" ht="24.75" customHeight="1">
      <c r="A239" s="132" t="s">
        <v>91</v>
      </c>
      <c r="B239" s="124" t="str">
        <f>[1]social!E252</f>
        <v>1991</v>
      </c>
      <c r="C239" s="125">
        <f>+[21]electricité!$M$7</f>
        <v>51.1</v>
      </c>
      <c r="D239" s="125">
        <f>[21]electricité!AJ7</f>
        <v>96.5</v>
      </c>
      <c r="E239" s="125">
        <f>[21]electricité!AK7</f>
        <v>97.3</v>
      </c>
      <c r="F239" s="125">
        <f>[21]electricité!AL7</f>
        <v>97.8</v>
      </c>
      <c r="G239" s="125">
        <f>[21]electricité!AM7</f>
        <v>97.8</v>
      </c>
      <c r="H239" s="125">
        <f>[21]electricité!AN7</f>
        <v>98.1</v>
      </c>
      <c r="I239" s="125">
        <f>[21]electricité!AO7</f>
        <v>98.5</v>
      </c>
      <c r="J239" s="21"/>
    </row>
    <row r="240" spans="1:10" s="28" customFormat="1" ht="38.25" customHeight="1">
      <c r="A240" s="133" t="s">
        <v>17</v>
      </c>
      <c r="B240" s="124">
        <f>[1]social!E253</f>
        <v>51.1</v>
      </c>
      <c r="C240" s="125">
        <f>+[21]electricité!$M$5</f>
        <v>88.7</v>
      </c>
      <c r="D240" s="125">
        <f>[21]electricité!AJ5</f>
        <v>98.9</v>
      </c>
      <c r="E240" s="125">
        <f>[21]electricité!AK5</f>
        <v>99.3</v>
      </c>
      <c r="F240" s="125">
        <f>[21]electricité!AL5</f>
        <v>99.3</v>
      </c>
      <c r="G240" s="125">
        <f>[21]electricité!AM5</f>
        <v>99.1</v>
      </c>
      <c r="H240" s="125">
        <f>[21]electricité!AN5</f>
        <v>99.3</v>
      </c>
      <c r="I240" s="125">
        <f>[21]electricité!AO5</f>
        <v>99.5</v>
      </c>
      <c r="J240" s="21"/>
    </row>
    <row r="241" spans="1:16" s="21" customFormat="1" ht="32.25" customHeight="1">
      <c r="A241" s="133" t="s">
        <v>21</v>
      </c>
      <c r="B241" s="134">
        <f>[1]social!E254</f>
        <v>88.7</v>
      </c>
      <c r="C241" s="125">
        <f>+[21]electricité!$M$6</f>
        <v>11.9</v>
      </c>
      <c r="D241" s="125">
        <f>[21]electricité!AJ6</f>
        <v>91.8</v>
      </c>
      <c r="E241" s="125">
        <f>[21]electricité!AK6</f>
        <v>93.4</v>
      </c>
      <c r="F241" s="125">
        <f>[21]electricité!AL6</f>
        <v>94.6</v>
      </c>
      <c r="G241" s="125">
        <f>[21]electricité!AM6</f>
        <v>95</v>
      </c>
      <c r="H241" s="125">
        <f>[21]electricité!AN6</f>
        <v>95.8</v>
      </c>
      <c r="I241" s="125">
        <f>[21]electricité!AO6</f>
        <v>96.5</v>
      </c>
      <c r="J241" s="9"/>
      <c r="K241" s="125"/>
    </row>
    <row r="242" spans="1:16" s="21" customFormat="1" ht="32.25" customHeight="1" thickBot="1">
      <c r="A242" s="133"/>
      <c r="B242" s="134"/>
      <c r="C242" s="125"/>
      <c r="D242" s="125"/>
      <c r="E242" s="125"/>
      <c r="F242" s="125"/>
      <c r="G242" s="125"/>
      <c r="H242" s="125"/>
      <c r="I242" s="9"/>
      <c r="J242" s="9"/>
      <c r="K242" s="125"/>
    </row>
    <row r="243" spans="1:16" s="9" customFormat="1" ht="32.25" customHeight="1" thickBot="1">
      <c r="A243" s="118"/>
      <c r="B243" s="119">
        <v>2001</v>
      </c>
      <c r="C243" s="120">
        <v>2014</v>
      </c>
      <c r="D243" s="153">
        <v>2015</v>
      </c>
      <c r="E243" s="153">
        <v>2016</v>
      </c>
      <c r="F243" s="153">
        <v>2017</v>
      </c>
      <c r="G243" s="160">
        <v>2018</v>
      </c>
      <c r="H243" s="160">
        <v>2019</v>
      </c>
      <c r="I243" s="160">
        <v>2020</v>
      </c>
      <c r="J243" s="161"/>
      <c r="K243" s="125"/>
    </row>
    <row r="244" spans="1:16" s="9" customFormat="1" ht="32.25" customHeight="1">
      <c r="A244" s="135" t="s">
        <v>114</v>
      </c>
      <c r="B244" s="125" t="str">
        <f>[1]social!G257</f>
        <v>2001</v>
      </c>
      <c r="C244" s="125">
        <f>[21]PAGER!V5</f>
        <v>94.5</v>
      </c>
      <c r="D244" s="125">
        <f>[21]PAGER!W5</f>
        <v>95</v>
      </c>
      <c r="E244" s="125">
        <f>[21]PAGER!X5</f>
        <v>96</v>
      </c>
      <c r="F244" s="125">
        <f>[21]PAGER!Y5</f>
        <v>96.6</v>
      </c>
      <c r="G244" s="125">
        <f>[21]PAGER!Z5</f>
        <v>97</v>
      </c>
      <c r="H244" s="125">
        <f>[21]PAGER!AA5</f>
        <v>97.4</v>
      </c>
      <c r="I244" s="125">
        <f>[21]PAGER!AB5</f>
        <v>97.8</v>
      </c>
      <c r="J244" s="21"/>
    </row>
    <row r="245" spans="1:16" s="21" customFormat="1" ht="32.25" customHeight="1">
      <c r="A245" s="135" t="s">
        <v>92</v>
      </c>
      <c r="B245" s="125"/>
      <c r="D245" s="125"/>
      <c r="F245" s="26"/>
      <c r="G245" s="26"/>
      <c r="H245" s="26"/>
      <c r="I245" s="26"/>
      <c r="P245" s="21" t="s">
        <v>115</v>
      </c>
    </row>
    <row r="246" spans="1:16" s="21" customFormat="1" ht="32.25" customHeight="1">
      <c r="A246" s="136" t="s">
        <v>93</v>
      </c>
      <c r="B246" s="125" t="str">
        <f>[1]social!G260</f>
        <v>2001</v>
      </c>
      <c r="C246" s="125">
        <f>[21]TER!T19</f>
        <v>98.95</v>
      </c>
      <c r="D246" s="125">
        <f>[21]TER!U19</f>
        <v>99.15</v>
      </c>
      <c r="E246" s="125">
        <f>[21]TER!V19</f>
        <v>99.43</v>
      </c>
      <c r="F246" s="125">
        <f>[21]TER!W19</f>
        <v>99.53</v>
      </c>
      <c r="G246" s="125">
        <f>[21]TER!X19</f>
        <v>99.64</v>
      </c>
      <c r="H246" s="125">
        <f>[21]TER!Y19</f>
        <v>99.72</v>
      </c>
      <c r="I246" s="125">
        <f>[21]TER!Z19</f>
        <v>99.78</v>
      </c>
    </row>
    <row r="247" spans="1:16" s="21" customFormat="1" ht="32.25" customHeight="1">
      <c r="A247" s="136" t="s">
        <v>2</v>
      </c>
      <c r="B247" s="137">
        <f>[1]social!G261</f>
        <v>50</v>
      </c>
      <c r="C247" s="159">
        <f>+[22]Feuil1!T29/1000</f>
        <v>2118.7069999999999</v>
      </c>
      <c r="D247" s="159">
        <f>+[22]Feuil1!U29/1000</f>
        <v>2139.3510000000001</v>
      </c>
      <c r="E247" s="159">
        <f>+[22]Feuil1!V29/1000</f>
        <v>2099.6750000000002</v>
      </c>
      <c r="F247" s="159">
        <f>+[22]Feuil1!W29/1000</f>
        <v>2111.1</v>
      </c>
      <c r="G247" s="159">
        <f>+[22]Feuil1!X29/1000</f>
        <v>2195.48</v>
      </c>
      <c r="H247" s="159"/>
    </row>
    <row r="248" spans="1:16" s="21" customFormat="1" ht="32.25" customHeight="1">
      <c r="A248" s="136" t="s">
        <v>94</v>
      </c>
      <c r="B248" s="137">
        <f>[1]social!G262</f>
        <v>707481</v>
      </c>
      <c r="C248" s="159">
        <f>+[22]Feuil1!T28</f>
        <v>42152</v>
      </c>
      <c r="D248" s="159">
        <f>+[22]Feuil1!U28</f>
        <v>42699</v>
      </c>
      <c r="E248" s="159">
        <f>+[22]Feuil1!V28</f>
        <v>39445</v>
      </c>
      <c r="F248" s="159">
        <f>+[22]Feuil1!W28</f>
        <v>39943</v>
      </c>
      <c r="G248" s="159">
        <f>+[22]Feuil1!X28</f>
        <v>45019</v>
      </c>
      <c r="H248" s="159"/>
      <c r="I248" s="7"/>
      <c r="J248" s="7"/>
    </row>
    <row r="249" spans="1:16" s="21" customFormat="1" ht="32.25" customHeight="1">
      <c r="A249" s="126"/>
      <c r="B249" s="124"/>
      <c r="C249" s="131"/>
      <c r="D249" s="131"/>
      <c r="E249" s="131"/>
      <c r="F249" s="138"/>
      <c r="G249" s="18"/>
      <c r="H249" s="1"/>
    </row>
    <row r="250" spans="1:16">
      <c r="A250" s="126"/>
      <c r="B250" s="124"/>
      <c r="C250" s="131"/>
      <c r="D250" s="131"/>
      <c r="E250" s="131"/>
      <c r="F250" s="131"/>
      <c r="G250" s="138"/>
      <c r="H250" s="18"/>
      <c r="J250" s="21"/>
    </row>
    <row r="251" spans="1:16" s="21" customFormat="1" ht="32.25" customHeight="1">
      <c r="A251" s="126"/>
      <c r="B251" s="124"/>
      <c r="C251" s="131"/>
      <c r="D251" s="131"/>
      <c r="E251" s="131"/>
      <c r="F251" s="131"/>
      <c r="G251" s="138"/>
      <c r="H251" s="18"/>
      <c r="I251" s="1"/>
    </row>
    <row r="252" spans="1:16" s="21" customFormat="1" ht="32.25" customHeight="1">
      <c r="A252" s="126"/>
      <c r="B252" s="124"/>
      <c r="C252" s="131"/>
      <c r="D252" s="131"/>
      <c r="E252" s="131"/>
      <c r="F252" s="131"/>
      <c r="G252" s="138"/>
      <c r="H252" s="18"/>
      <c r="I252" s="1"/>
    </row>
    <row r="253" spans="1:16" s="21" customFormat="1" ht="32.25" customHeight="1">
      <c r="A253" s="126"/>
      <c r="B253" s="124"/>
      <c r="C253" s="131"/>
      <c r="D253" s="131"/>
      <c r="E253" s="131"/>
      <c r="F253" s="131"/>
      <c r="G253" s="138"/>
      <c r="H253" s="18"/>
      <c r="I253" s="1"/>
    </row>
    <row r="254" spans="1:16" s="21" customFormat="1" ht="32.25" customHeight="1">
      <c r="A254" s="14"/>
      <c r="B254" s="83"/>
      <c r="C254" s="83"/>
      <c r="D254" s="139"/>
      <c r="E254" s="139"/>
      <c r="F254" s="139"/>
      <c r="G254" s="139"/>
      <c r="H254" s="139"/>
      <c r="I254" s="1"/>
    </row>
    <row r="255" spans="1:16" s="21" customFormat="1" ht="32.25" customHeight="1">
      <c r="A255" s="29" t="s">
        <v>133</v>
      </c>
      <c r="B255" s="16"/>
      <c r="C255" s="16"/>
      <c r="D255" s="16"/>
      <c r="E255" s="139"/>
      <c r="F255" s="139"/>
      <c r="G255" s="139"/>
      <c r="H255" s="139"/>
      <c r="I255" s="1"/>
    </row>
    <row r="256" spans="1:16" s="21" customFormat="1" ht="32.25" customHeight="1">
      <c r="A256" s="88"/>
      <c r="B256" s="16"/>
      <c r="C256" s="16"/>
      <c r="D256" s="16"/>
      <c r="E256" s="139"/>
      <c r="F256" s="139"/>
      <c r="G256" s="139"/>
      <c r="H256" s="139"/>
      <c r="I256" s="1"/>
    </row>
    <row r="257" spans="1:10" s="21" customFormat="1" ht="32.25" customHeight="1">
      <c r="A257" s="88" t="s">
        <v>134</v>
      </c>
      <c r="B257" s="16"/>
      <c r="C257" s="16"/>
      <c r="D257" s="16"/>
      <c r="E257" s="139"/>
      <c r="F257" s="139"/>
      <c r="G257" s="139"/>
      <c r="H257" s="139"/>
      <c r="I257" s="1"/>
    </row>
    <row r="258" spans="1:10" s="21" customFormat="1" ht="32.25" customHeight="1">
      <c r="A258" s="88" t="s">
        <v>138</v>
      </c>
      <c r="B258" s="141"/>
      <c r="C258" s="141"/>
      <c r="D258" s="141"/>
      <c r="E258" s="141"/>
      <c r="F258" s="141"/>
      <c r="G258" s="141"/>
      <c r="H258" s="142"/>
      <c r="I258" s="142"/>
    </row>
    <row r="259" spans="1:10" s="21" customFormat="1" ht="32.25" customHeight="1">
      <c r="A259" s="88" t="s">
        <v>137</v>
      </c>
      <c r="B259" s="16"/>
      <c r="C259" s="16"/>
      <c r="D259" s="16"/>
      <c r="E259" s="139"/>
      <c r="F259" s="139"/>
      <c r="G259" s="139"/>
      <c r="H259" s="139"/>
      <c r="I259" s="1"/>
    </row>
    <row r="260" spans="1:10" s="21" customFormat="1" ht="32.25" customHeight="1">
      <c r="A260" s="87" t="s">
        <v>95</v>
      </c>
      <c r="B260" s="140"/>
      <c r="C260" s="140"/>
      <c r="D260" s="140"/>
      <c r="E260" s="140"/>
      <c r="F260" s="140"/>
      <c r="G260" s="141"/>
      <c r="H260" s="142"/>
      <c r="I260" s="142"/>
    </row>
    <row r="261" spans="1:10" s="21" customFormat="1" ht="32.25" customHeight="1"/>
    <row r="262" spans="1:10" s="21" customFormat="1" ht="32.25" customHeight="1">
      <c r="B262" s="13"/>
      <c r="C262" s="13"/>
      <c r="D262" s="13"/>
      <c r="E262" s="13"/>
      <c r="F262" s="13"/>
      <c r="G262" s="13"/>
      <c r="H262" s="13"/>
      <c r="I262" s="1"/>
    </row>
    <row r="263" spans="1:10" s="21" customFormat="1" ht="32.25" customHeight="1">
      <c r="A263" s="88"/>
      <c r="B263" s="7"/>
      <c r="C263" s="7"/>
      <c r="D263" s="7"/>
      <c r="E263" s="7"/>
      <c r="F263" s="7"/>
      <c r="G263" s="7"/>
      <c r="H263" s="7"/>
      <c r="I263" s="1"/>
    </row>
    <row r="264" spans="1:10" s="21" customFormat="1" ht="26.25" customHeight="1">
      <c r="A264" s="47"/>
      <c r="B264" s="7"/>
      <c r="C264" s="7"/>
      <c r="D264" s="7"/>
      <c r="E264" s="7"/>
      <c r="F264" s="7"/>
      <c r="G264" s="7"/>
      <c r="H264" s="7"/>
      <c r="I264" s="1"/>
    </row>
    <row r="265" spans="1:10" s="21" customFormat="1" ht="32.25" customHeight="1">
      <c r="A265" s="47"/>
      <c r="B265" s="7"/>
      <c r="C265" s="7"/>
      <c r="D265" s="7"/>
      <c r="E265" s="7"/>
      <c r="F265" s="7"/>
      <c r="G265" s="7"/>
      <c r="H265" s="7"/>
      <c r="I265" s="1"/>
      <c r="J265" s="28"/>
    </row>
    <row r="266" spans="1:10" s="21" customFormat="1" ht="32.25" customHeight="1">
      <c r="A266" s="47"/>
      <c r="B266" s="7"/>
      <c r="C266" s="7"/>
      <c r="D266" s="7"/>
      <c r="E266" s="7"/>
      <c r="F266" s="7"/>
      <c r="G266" s="7"/>
      <c r="H266" s="7"/>
      <c r="I266" s="1"/>
      <c r="J266" s="28"/>
    </row>
    <row r="267" spans="1:10" s="21" customFormat="1" ht="32.25" customHeight="1">
      <c r="A267" s="47"/>
      <c r="B267" s="7"/>
      <c r="C267" s="7"/>
      <c r="D267" s="7"/>
      <c r="E267" s="7"/>
      <c r="F267" s="7"/>
      <c r="G267" s="7"/>
      <c r="H267" s="7"/>
      <c r="I267" s="1"/>
      <c r="J267" s="28"/>
    </row>
    <row r="268" spans="1:10" s="21" customFormat="1" ht="32.25" customHeight="1">
      <c r="A268" s="47"/>
      <c r="B268" s="7"/>
      <c r="C268" s="7"/>
      <c r="D268" s="7"/>
      <c r="E268" s="7"/>
      <c r="F268" s="7"/>
      <c r="G268" s="7"/>
      <c r="H268" s="7"/>
      <c r="I268" s="1"/>
      <c r="J268" s="28"/>
    </row>
    <row r="269" spans="1:10" s="28" customFormat="1" ht="22.5" customHeight="1">
      <c r="A269" s="47"/>
      <c r="B269" s="7"/>
      <c r="C269" s="7"/>
      <c r="D269" s="7"/>
      <c r="E269" s="7"/>
      <c r="F269" s="7"/>
      <c r="G269" s="7"/>
      <c r="H269" s="7"/>
      <c r="I269" s="1"/>
    </row>
    <row r="270" spans="1:10" s="28" customFormat="1" ht="22.5" customHeight="1">
      <c r="A270" s="47"/>
      <c r="B270" s="7"/>
      <c r="C270" s="7"/>
      <c r="D270" s="7"/>
      <c r="E270" s="7"/>
      <c r="F270" s="7"/>
      <c r="G270" s="7"/>
      <c r="H270" s="7"/>
      <c r="I270" s="1"/>
    </row>
    <row r="271" spans="1:10" s="28" customFormat="1" ht="22.5" customHeight="1">
      <c r="A271" s="47"/>
      <c r="B271" s="7"/>
      <c r="C271" s="7"/>
      <c r="D271" s="7"/>
      <c r="E271" s="7"/>
      <c r="F271" s="7"/>
      <c r="G271" s="7"/>
      <c r="H271" s="7"/>
      <c r="I271" s="1"/>
      <c r="J271" s="7"/>
    </row>
    <row r="272" spans="1:10" s="28" customFormat="1" ht="22.5" customHeight="1">
      <c r="A272" s="47"/>
      <c r="B272" s="7"/>
      <c r="C272" s="7"/>
      <c r="D272" s="7"/>
      <c r="E272" s="7"/>
      <c r="F272" s="7"/>
      <c r="G272" s="7"/>
      <c r="H272" s="7"/>
      <c r="I272" s="1"/>
      <c r="J272" s="143"/>
    </row>
    <row r="273" spans="1:10" s="28" customFormat="1" ht="22.5" customHeight="1">
      <c r="A273" s="47"/>
      <c r="B273" s="7"/>
      <c r="C273" s="7"/>
      <c r="D273" s="7"/>
      <c r="E273" s="7"/>
      <c r="F273" s="7"/>
      <c r="G273" s="7"/>
      <c r="H273" s="7"/>
      <c r="I273" s="1"/>
    </row>
    <row r="274" spans="1:10" s="28" customFormat="1" ht="22.5" customHeight="1">
      <c r="A274" s="47"/>
      <c r="B274" s="7"/>
      <c r="C274" s="7"/>
      <c r="D274" s="7"/>
      <c r="E274" s="7"/>
      <c r="F274" s="7"/>
      <c r="G274" s="7"/>
      <c r="H274" s="7"/>
      <c r="I274" s="1"/>
      <c r="J274" s="143"/>
    </row>
    <row r="276" spans="1:10" s="143" customFormat="1">
      <c r="A276" s="47"/>
      <c r="B276" s="7"/>
      <c r="C276" s="7"/>
      <c r="D276" s="7"/>
      <c r="E276" s="7"/>
      <c r="F276" s="7"/>
      <c r="G276" s="7"/>
      <c r="H276" s="7"/>
      <c r="I276" s="1"/>
      <c r="J276" s="7"/>
    </row>
    <row r="277" spans="1:10" s="28" customFormat="1" ht="23.25" customHeight="1">
      <c r="A277" s="47"/>
      <c r="B277" s="7"/>
      <c r="C277" s="7"/>
      <c r="D277" s="7"/>
      <c r="E277" s="7"/>
      <c r="F277" s="7"/>
      <c r="G277" s="7"/>
      <c r="H277" s="7"/>
      <c r="I277" s="1"/>
      <c r="J277" s="7"/>
    </row>
    <row r="278" spans="1:10" s="144" customFormat="1">
      <c r="A278" s="47"/>
      <c r="B278" s="7"/>
      <c r="C278" s="7"/>
      <c r="D278" s="7"/>
      <c r="E278" s="7"/>
      <c r="F278" s="7"/>
      <c r="G278" s="7"/>
      <c r="H278" s="7"/>
      <c r="I278" s="1"/>
      <c r="J278" s="7"/>
    </row>
  </sheetData>
  <mergeCells count="1">
    <mergeCell ref="A67:E67"/>
  </mergeCells>
  <pageMargins left="0.31496062992125984" right="0.19685039370078741" top="0.43307086614173229" bottom="0.39370078740157483" header="0.27559055118110237" footer="0.15748031496062992"/>
  <pageSetup paperSize="9" scale="35" firstPageNumber="108" orientation="portrait" useFirstPageNumber="1" r:id="rId1"/>
  <headerFooter alignWithMargins="0">
    <oddFooter>&amp;C&amp;"Times New Roman,Normal"&amp;26&amp;P</oddFooter>
  </headerFooter>
  <rowBreaks count="3" manualBreakCount="3">
    <brk id="72" max="9" man="1"/>
    <brk id="143" max="9" man="1"/>
    <brk id="207" max="9" man="1"/>
  </rowBreaks>
  <ignoredErrors>
    <ignoredError sqref="D4:G4 D91:F91 E209 E216:G216 H226 F209 I91" numberStoredAsText="1"/>
    <ignoredError sqref="C36:C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Indicateurs sociaux</vt:lpstr>
      <vt:lpstr>'Indicateurs sociaux'!Zone_d_impression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Asri Najlae</dc:creator>
  <cp:lastModifiedBy>MELYANI Hasnaa Soraya</cp:lastModifiedBy>
  <cp:lastPrinted>2022-02-03T11:33:09Z</cp:lastPrinted>
  <dcterms:created xsi:type="dcterms:W3CDTF">2018-10-11T16:29:48Z</dcterms:created>
  <dcterms:modified xsi:type="dcterms:W3CDTF">2022-02-17T14:37:10Z</dcterms:modified>
</cp:coreProperties>
</file>